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HP\Documents\Moi 2019\Projet BM\Rapportage AUA\PTBA 2021\"/>
    </mc:Choice>
  </mc:AlternateContent>
  <bookViews>
    <workbookView xWindow="0" yWindow="0" windowWidth="23040" windowHeight="8328"/>
  </bookViews>
  <sheets>
    <sheet name="copie ptab" sheetId="7" r:id="rId1"/>
    <sheet name="Sheet1" sheetId="1" r:id="rId2"/>
    <sheet name="Estimation budget" sheetId="4" r:id="rId3"/>
    <sheet name="Justification Budget" sheetId="5" r:id="rId4"/>
    <sheet name="Feuil2" sheetId="6" r:id="rId5"/>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60" i="1" l="1"/>
  <c r="H208" i="5" l="1"/>
  <c r="K208" i="5" s="1"/>
  <c r="W18" i="1"/>
  <c r="H455" i="5" l="1"/>
  <c r="W46" i="1" l="1"/>
  <c r="W40" i="1" l="1"/>
  <c r="W30" i="1"/>
  <c r="H184" i="5" l="1"/>
  <c r="G40" i="5" l="1"/>
  <c r="G39" i="5"/>
  <c r="H67" i="5"/>
  <c r="G66" i="5"/>
  <c r="G65" i="5"/>
  <c r="G67" i="5" s="1"/>
  <c r="G420" i="5"/>
  <c r="H420" i="5" s="1"/>
  <c r="G419" i="5"/>
  <c r="H419" i="5" s="1"/>
  <c r="G418" i="5"/>
  <c r="H418" i="5" s="1"/>
  <c r="G417" i="5"/>
  <c r="H417" i="5" s="1"/>
  <c r="G416" i="5"/>
  <c r="H416" i="5" s="1"/>
  <c r="G415" i="5"/>
  <c r="H415" i="5" s="1"/>
  <c r="G414" i="5"/>
  <c r="H414" i="5" s="1"/>
  <c r="G413" i="5"/>
  <c r="H413" i="5" s="1"/>
  <c r="G412" i="5"/>
  <c r="H412" i="5" s="1"/>
  <c r="G411" i="5"/>
  <c r="H411" i="5" s="1"/>
  <c r="G410" i="5"/>
  <c r="H410" i="5" s="1"/>
  <c r="G409" i="5"/>
  <c r="H409" i="5" s="1"/>
  <c r="H407" i="5"/>
  <c r="H406" i="5"/>
  <c r="G396" i="5"/>
  <c r="H396" i="5" s="1"/>
  <c r="H390" i="5"/>
  <c r="H389" i="5"/>
  <c r="G403" i="5"/>
  <c r="H403" i="5" s="1"/>
  <c r="G402" i="5"/>
  <c r="H402" i="5" s="1"/>
  <c r="G401" i="5"/>
  <c r="H401" i="5" s="1"/>
  <c r="G400" i="5"/>
  <c r="H400" i="5" s="1"/>
  <c r="G399" i="5"/>
  <c r="H399" i="5" s="1"/>
  <c r="G398" i="5"/>
  <c r="H398" i="5" s="1"/>
  <c r="G397" i="5"/>
  <c r="H397" i="5" s="1"/>
  <c r="G395" i="5"/>
  <c r="H395" i="5" s="1"/>
  <c r="G394" i="5"/>
  <c r="H394" i="5" s="1"/>
  <c r="G393" i="5"/>
  <c r="H393" i="5" s="1"/>
  <c r="G392" i="5"/>
  <c r="H451" i="5"/>
  <c r="G438" i="5"/>
  <c r="G437" i="5"/>
  <c r="G436" i="5"/>
  <c r="G404" i="5" l="1"/>
  <c r="H421" i="5"/>
  <c r="G421" i="5"/>
  <c r="G439" i="5"/>
  <c r="H439" i="5" s="1"/>
  <c r="H392" i="5"/>
  <c r="H404" i="5" s="1"/>
  <c r="H434" i="5"/>
  <c r="H433" i="5"/>
  <c r="H432" i="5"/>
  <c r="G431" i="5"/>
  <c r="H431" i="5" s="1"/>
  <c r="G430" i="5"/>
  <c r="H430" i="5" s="1"/>
  <c r="G429" i="5"/>
  <c r="H429" i="5" s="1"/>
  <c r="G428" i="5"/>
  <c r="H428" i="5" s="1"/>
  <c r="G427" i="5"/>
  <c r="H427" i="5" s="1"/>
  <c r="G426" i="5"/>
  <c r="H426" i="5" s="1"/>
  <c r="G425" i="5"/>
  <c r="H425" i="5" s="1"/>
  <c r="G424" i="5"/>
  <c r="H424" i="5" s="1"/>
  <c r="G423" i="5"/>
  <c r="H423" i="5" s="1"/>
  <c r="H452" i="5"/>
  <c r="H450" i="5"/>
  <c r="G449" i="5"/>
  <c r="H449" i="5" s="1"/>
  <c r="G448" i="5"/>
  <c r="H448" i="5" s="1"/>
  <c r="G447" i="5"/>
  <c r="H447" i="5" s="1"/>
  <c r="G446" i="5"/>
  <c r="H446" i="5" s="1"/>
  <c r="G445" i="5"/>
  <c r="H445" i="5" s="1"/>
  <c r="G444" i="5"/>
  <c r="H444" i="5" s="1"/>
  <c r="G443" i="5"/>
  <c r="H443" i="5" s="1"/>
  <c r="G442" i="5"/>
  <c r="H442" i="5" s="1"/>
  <c r="G441" i="5"/>
  <c r="H474" i="5"/>
  <c r="H475" i="5"/>
  <c r="G466" i="5"/>
  <c r="G467" i="5"/>
  <c r="H467" i="5" s="1"/>
  <c r="G468" i="5"/>
  <c r="H468" i="5" s="1"/>
  <c r="G469" i="5"/>
  <c r="H469" i="5" s="1"/>
  <c r="G470" i="5"/>
  <c r="H470" i="5" s="1"/>
  <c r="G471" i="5"/>
  <c r="H471" i="5" s="1"/>
  <c r="G472" i="5"/>
  <c r="H472" i="5" s="1"/>
  <c r="G473" i="5"/>
  <c r="H473" i="5" s="1"/>
  <c r="G465" i="5"/>
  <c r="H465" i="5" s="1"/>
  <c r="G453" i="5" l="1"/>
  <c r="H441" i="5"/>
  <c r="H453" i="5" s="1"/>
  <c r="H466" i="5"/>
  <c r="H476" i="5" s="1"/>
  <c r="H479" i="5" l="1"/>
  <c r="H480" i="5"/>
  <c r="H481" i="5"/>
  <c r="H482" i="5"/>
  <c r="H483" i="5"/>
  <c r="H484" i="5"/>
  <c r="H478" i="5"/>
  <c r="G485" i="5"/>
  <c r="H485" i="5" s="1"/>
  <c r="G383" i="5" l="1"/>
  <c r="H383" i="5" s="1"/>
  <c r="G382" i="5"/>
  <c r="H382" i="5" s="1"/>
  <c r="G381" i="5"/>
  <c r="H381" i="5" s="1"/>
  <c r="G380" i="5"/>
  <c r="H380" i="5" s="1"/>
  <c r="G379" i="5"/>
  <c r="H379" i="5" s="1"/>
  <c r="G378" i="5"/>
  <c r="H378" i="5" s="1"/>
  <c r="G377" i="5"/>
  <c r="H377" i="5" s="1"/>
  <c r="G376" i="5"/>
  <c r="H376" i="5" s="1"/>
  <c r="G375" i="5"/>
  <c r="H375" i="5" s="1"/>
  <c r="G374" i="5"/>
  <c r="H374" i="5" s="1"/>
  <c r="G373" i="5"/>
  <c r="G356" i="5"/>
  <c r="G355" i="5"/>
  <c r="G354" i="5"/>
  <c r="G384" i="5" l="1"/>
  <c r="G357" i="5"/>
  <c r="H373" i="5"/>
  <c r="H384" i="5" s="1"/>
  <c r="G369" i="5" l="1"/>
  <c r="H369" i="5" s="1"/>
  <c r="G368" i="5"/>
  <c r="G367" i="5"/>
  <c r="H367" i="5" s="1"/>
  <c r="G366" i="5"/>
  <c r="H366" i="5" s="1"/>
  <c r="G365" i="5"/>
  <c r="H365" i="5" s="1"/>
  <c r="G364" i="5"/>
  <c r="H364" i="5" s="1"/>
  <c r="G363" i="5"/>
  <c r="G362" i="5"/>
  <c r="H362" i="5" s="1"/>
  <c r="G361" i="5"/>
  <c r="H361" i="5" s="1"/>
  <c r="G360" i="5"/>
  <c r="H360" i="5" s="1"/>
  <c r="G359" i="5"/>
  <c r="H359" i="5" s="1"/>
  <c r="H357" i="5"/>
  <c r="H351" i="5"/>
  <c r="H350" i="5"/>
  <c r="H349" i="5"/>
  <c r="G348" i="5"/>
  <c r="H348" i="5" s="1"/>
  <c r="G347" i="5"/>
  <c r="H347" i="5" s="1"/>
  <c r="G346" i="5"/>
  <c r="H345" i="5"/>
  <c r="H344" i="5"/>
  <c r="H343" i="5"/>
  <c r="H342" i="5"/>
  <c r="G460" i="5"/>
  <c r="G462" i="5"/>
  <c r="H462" i="5" s="1"/>
  <c r="H461" i="5"/>
  <c r="G491" i="5"/>
  <c r="H491" i="5" s="1"/>
  <c r="G498" i="5"/>
  <c r="H498" i="5" s="1"/>
  <c r="G497" i="5"/>
  <c r="H497" i="5" s="1"/>
  <c r="G496" i="5"/>
  <c r="H496" i="5" s="1"/>
  <c r="G495" i="5"/>
  <c r="H495" i="5" s="1"/>
  <c r="G494" i="5"/>
  <c r="H494" i="5" s="1"/>
  <c r="G493" i="5"/>
  <c r="H493" i="5" s="1"/>
  <c r="G492" i="5"/>
  <c r="H492" i="5" s="1"/>
  <c r="G490" i="5"/>
  <c r="H490" i="5" s="1"/>
  <c r="G489" i="5"/>
  <c r="H489" i="5" s="1"/>
  <c r="G488" i="5"/>
  <c r="H488" i="5" s="1"/>
  <c r="G487" i="5"/>
  <c r="H487" i="5" s="1"/>
  <c r="G310" i="5"/>
  <c r="G311" i="5" s="1"/>
  <c r="H309" i="5"/>
  <c r="H311" i="5" s="1"/>
  <c r="H321" i="5"/>
  <c r="H320" i="5"/>
  <c r="G319" i="5"/>
  <c r="H319" i="5" s="1"/>
  <c r="G318" i="5"/>
  <c r="H318" i="5" s="1"/>
  <c r="H317" i="5"/>
  <c r="H316" i="5"/>
  <c r="G333" i="5"/>
  <c r="G331" i="5"/>
  <c r="H331" i="5" s="1"/>
  <c r="G332" i="5"/>
  <c r="H332" i="5" s="1"/>
  <c r="G330" i="5"/>
  <c r="H330" i="5" s="1"/>
  <c r="G329" i="5"/>
  <c r="H329" i="5" s="1"/>
  <c r="G328" i="5"/>
  <c r="H328" i="5" s="1"/>
  <c r="H327" i="5"/>
  <c r="G325" i="5"/>
  <c r="H325" i="5" s="1"/>
  <c r="H338" i="5"/>
  <c r="G337" i="5"/>
  <c r="G336" i="5"/>
  <c r="G290" i="5"/>
  <c r="H290" i="5" s="1"/>
  <c r="G289" i="5"/>
  <c r="H289" i="5" s="1"/>
  <c r="G301" i="5"/>
  <c r="H301" i="5" s="1"/>
  <c r="G300" i="5"/>
  <c r="H300" i="5" s="1"/>
  <c r="G299" i="5"/>
  <c r="H299" i="5" s="1"/>
  <c r="G298" i="5"/>
  <c r="H298" i="5" s="1"/>
  <c r="G297" i="5"/>
  <c r="H297" i="5" s="1"/>
  <c r="G295" i="5"/>
  <c r="H295" i="5" s="1"/>
  <c r="G294" i="5"/>
  <c r="H294" i="5" s="1"/>
  <c r="G293" i="5"/>
  <c r="H293" i="5" s="1"/>
  <c r="G292" i="5"/>
  <c r="H292" i="5" s="1"/>
  <c r="G291" i="5"/>
  <c r="H291" i="5" s="1"/>
  <c r="G288" i="5"/>
  <c r="G284" i="5"/>
  <c r="H284" i="5" s="1"/>
  <c r="G283" i="5"/>
  <c r="H283" i="5" s="1"/>
  <c r="G282" i="5"/>
  <c r="H282" i="5" s="1"/>
  <c r="G281" i="5"/>
  <c r="H281" i="5" s="1"/>
  <c r="G280" i="5"/>
  <c r="H280" i="5" s="1"/>
  <c r="G279" i="5"/>
  <c r="H279" i="5" s="1"/>
  <c r="G278" i="5"/>
  <c r="H278" i="5" s="1"/>
  <c r="G277" i="5"/>
  <c r="H277" i="5" s="1"/>
  <c r="G276" i="5"/>
  <c r="H276" i="5" s="1"/>
  <c r="G275" i="5"/>
  <c r="H275" i="5" s="1"/>
  <c r="G274" i="5"/>
  <c r="H274" i="5" s="1"/>
  <c r="G273" i="5"/>
  <c r="H273" i="5" s="1"/>
  <c r="G272" i="5"/>
  <c r="H272" i="5" s="1"/>
  <c r="G271" i="5"/>
  <c r="H271" i="5" s="1"/>
  <c r="G270" i="5"/>
  <c r="G249" i="5"/>
  <c r="H249" i="5" s="1"/>
  <c r="G258" i="5"/>
  <c r="G263" i="5"/>
  <c r="H263" i="5" s="1"/>
  <c r="G262" i="5"/>
  <c r="H262" i="5" s="1"/>
  <c r="G261" i="5"/>
  <c r="H261" i="5" s="1"/>
  <c r="G260" i="5"/>
  <c r="H260" i="5" s="1"/>
  <c r="G259" i="5"/>
  <c r="H259" i="5" s="1"/>
  <c r="G257" i="5"/>
  <c r="H257" i="5" s="1"/>
  <c r="G256" i="5"/>
  <c r="H256" i="5" s="1"/>
  <c r="G255" i="5"/>
  <c r="H255" i="5" s="1"/>
  <c r="G254" i="5"/>
  <c r="H254" i="5" s="1"/>
  <c r="G253" i="5"/>
  <c r="H253" i="5" s="1"/>
  <c r="G252" i="5"/>
  <c r="H252" i="5" s="1"/>
  <c r="G251" i="5"/>
  <c r="H251" i="5" s="1"/>
  <c r="G250" i="5"/>
  <c r="H250" i="5" s="1"/>
  <c r="G231" i="5"/>
  <c r="H231" i="5" s="1"/>
  <c r="G234" i="5"/>
  <c r="H234" i="5" s="1"/>
  <c r="G244" i="5"/>
  <c r="H244" i="5" s="1"/>
  <c r="G243" i="5"/>
  <c r="H243" i="5" s="1"/>
  <c r="G242" i="5"/>
  <c r="H242" i="5" s="1"/>
  <c r="G241" i="5"/>
  <c r="H241" i="5" s="1"/>
  <c r="G240" i="5"/>
  <c r="H240" i="5" s="1"/>
  <c r="G238" i="5"/>
  <c r="H238" i="5" s="1"/>
  <c r="G237" i="5"/>
  <c r="H237" i="5" s="1"/>
  <c r="G236" i="5"/>
  <c r="H236" i="5" s="1"/>
  <c r="G235" i="5"/>
  <c r="H235" i="5" s="1"/>
  <c r="G233" i="5"/>
  <c r="H233" i="5" s="1"/>
  <c r="G232" i="5"/>
  <c r="H232" i="5" s="1"/>
  <c r="G230" i="5"/>
  <c r="H227" i="5"/>
  <c r="H226" i="5"/>
  <c r="H225" i="5"/>
  <c r="G224" i="5"/>
  <c r="H224" i="5" s="1"/>
  <c r="G223" i="5"/>
  <c r="H223" i="5" s="1"/>
  <c r="G221" i="5"/>
  <c r="H221" i="5" s="1"/>
  <c r="G220" i="5"/>
  <c r="H220" i="5" s="1"/>
  <c r="G219" i="5"/>
  <c r="H219" i="5" s="1"/>
  <c r="G218" i="5"/>
  <c r="H218" i="5" s="1"/>
  <c r="G217" i="5"/>
  <c r="G214" i="5"/>
  <c r="H214" i="5" s="1"/>
  <c r="H215" i="5" s="1"/>
  <c r="G213" i="5"/>
  <c r="H213" i="5" s="1"/>
  <c r="G212" i="5"/>
  <c r="H212" i="5" s="1"/>
  <c r="G201" i="5"/>
  <c r="G202" i="5"/>
  <c r="G203" i="5"/>
  <c r="G204" i="5"/>
  <c r="G205" i="5"/>
  <c r="G206" i="5"/>
  <c r="G200" i="5"/>
  <c r="G195" i="5"/>
  <c r="H195" i="5" s="1"/>
  <c r="G194" i="5"/>
  <c r="H194" i="5" s="1"/>
  <c r="G193" i="5"/>
  <c r="H193" i="5" s="1"/>
  <c r="G192" i="5"/>
  <c r="H192" i="5" s="1"/>
  <c r="H188" i="5"/>
  <c r="H189" i="5"/>
  <c r="G186" i="5"/>
  <c r="G187" i="5"/>
  <c r="H187" i="5" s="1"/>
  <c r="G183" i="5"/>
  <c r="G182" i="5"/>
  <c r="G181" i="5"/>
  <c r="G180" i="5"/>
  <c r="H172" i="5"/>
  <c r="G172" i="5" s="1"/>
  <c r="G171" i="5"/>
  <c r="G170" i="5"/>
  <c r="G169" i="5"/>
  <c r="H167" i="5"/>
  <c r="G167" i="5" s="1"/>
  <c r="G166" i="5"/>
  <c r="G165" i="5"/>
  <c r="G164" i="5"/>
  <c r="H162" i="5"/>
  <c r="G162" i="5" s="1"/>
  <c r="G161" i="5"/>
  <c r="G160" i="5"/>
  <c r="G159" i="5"/>
  <c r="G155" i="5"/>
  <c r="G156" i="5"/>
  <c r="G154" i="5"/>
  <c r="H157" i="5"/>
  <c r="G157" i="5" s="1"/>
  <c r="M126" i="5"/>
  <c r="M125" i="5"/>
  <c r="L150" i="5"/>
  <c r="G148" i="5"/>
  <c r="H148" i="5" s="1"/>
  <c r="G147" i="5"/>
  <c r="H147" i="5" s="1"/>
  <c r="G146" i="5"/>
  <c r="H146" i="5" s="1"/>
  <c r="G145" i="5"/>
  <c r="H145" i="5" s="1"/>
  <c r="G144" i="5"/>
  <c r="H144" i="5" s="1"/>
  <c r="G129" i="5"/>
  <c r="H129" i="5" s="1"/>
  <c r="G130" i="5"/>
  <c r="H130" i="5" s="1"/>
  <c r="G131" i="5"/>
  <c r="H131" i="5" s="1"/>
  <c r="G132" i="5"/>
  <c r="H132" i="5" s="1"/>
  <c r="G133" i="5"/>
  <c r="H133" i="5" s="1"/>
  <c r="G134" i="5"/>
  <c r="H134" i="5" s="1"/>
  <c r="G135" i="5"/>
  <c r="H135" i="5" s="1"/>
  <c r="G136" i="5"/>
  <c r="H136" i="5" s="1"/>
  <c r="G137" i="5"/>
  <c r="H137" i="5" s="1"/>
  <c r="G138" i="5"/>
  <c r="H138" i="5" s="1"/>
  <c r="G139" i="5"/>
  <c r="H139" i="5" s="1"/>
  <c r="G140" i="5"/>
  <c r="H140" i="5" s="1"/>
  <c r="G141" i="5"/>
  <c r="H141" i="5" s="1"/>
  <c r="G142" i="5"/>
  <c r="H142" i="5" s="1"/>
  <c r="G128" i="5"/>
  <c r="H125" i="5"/>
  <c r="H123" i="5"/>
  <c r="H124" i="5"/>
  <c r="G121" i="5"/>
  <c r="H121" i="5" s="1"/>
  <c r="G122" i="5"/>
  <c r="H122" i="5" s="1"/>
  <c r="G112" i="5"/>
  <c r="H112" i="5" s="1"/>
  <c r="G113" i="5"/>
  <c r="H113" i="5" s="1"/>
  <c r="G114" i="5"/>
  <c r="H114" i="5" s="1"/>
  <c r="G115" i="5"/>
  <c r="H115" i="5" s="1"/>
  <c r="G116" i="5"/>
  <c r="H116" i="5" s="1"/>
  <c r="G117" i="5"/>
  <c r="H117" i="5" s="1"/>
  <c r="G118" i="5"/>
  <c r="H118" i="5" s="1"/>
  <c r="G119" i="5"/>
  <c r="H119" i="5" s="1"/>
  <c r="G111" i="5"/>
  <c r="H111" i="5" s="1"/>
  <c r="G184" i="5" l="1"/>
  <c r="H363" i="5"/>
  <c r="G370" i="5"/>
  <c r="H368" i="5"/>
  <c r="H346" i="5"/>
  <c r="H352" i="5" s="1"/>
  <c r="G352" i="5"/>
  <c r="G464" i="5"/>
  <c r="G476" i="5" s="1"/>
  <c r="H460" i="5"/>
  <c r="H499" i="5"/>
  <c r="G499" i="5"/>
  <c r="G322" i="5"/>
  <c r="H322" i="5"/>
  <c r="H334" i="5"/>
  <c r="G334" i="5"/>
  <c r="G302" i="5"/>
  <c r="G303" i="5" s="1"/>
  <c r="H288" i="5"/>
  <c r="G285" i="5"/>
  <c r="H270" i="5"/>
  <c r="H285" i="5" s="1"/>
  <c r="G264" i="5"/>
  <c r="H258" i="5"/>
  <c r="H264" i="5" s="1"/>
  <c r="G245" i="5"/>
  <c r="G215" i="5"/>
  <c r="G228" i="5" s="1"/>
  <c r="H228" i="5" s="1"/>
  <c r="H230" i="5"/>
  <c r="H245" i="5" s="1"/>
  <c r="H217" i="5"/>
  <c r="G207" i="5"/>
  <c r="G190" i="5"/>
  <c r="H190" i="5" s="1"/>
  <c r="H186" i="5"/>
  <c r="G196" i="5"/>
  <c r="H196" i="5" s="1"/>
  <c r="H197" i="5" s="1"/>
  <c r="M127" i="5"/>
  <c r="G149" i="5"/>
  <c r="H128" i="5"/>
  <c r="H149" i="5" s="1"/>
  <c r="G126" i="5"/>
  <c r="H126" i="5" s="1"/>
  <c r="J126" i="5" s="1"/>
  <c r="H464" i="5" l="1"/>
  <c r="J461" i="5" s="1"/>
  <c r="H463" i="5"/>
  <c r="H370" i="5"/>
  <c r="H302" i="5"/>
  <c r="H303" i="5" s="1"/>
  <c r="G246" i="5"/>
  <c r="H246" i="5"/>
  <c r="G150" i="5"/>
  <c r="H150" i="5"/>
  <c r="M129" i="5" s="1"/>
  <c r="N129" i="5" s="1"/>
  <c r="H152" i="5"/>
  <c r="I152" i="5" s="1"/>
  <c r="B5" i="6" l="1"/>
  <c r="G87" i="5"/>
  <c r="H87" i="5" s="1"/>
  <c r="H86" i="5"/>
  <c r="H42" i="5"/>
  <c r="H32" i="5"/>
  <c r="H26" i="5"/>
  <c r="H25" i="5"/>
  <c r="H17" i="5"/>
  <c r="H92" i="5"/>
  <c r="H95" i="5"/>
  <c r="H96" i="5"/>
  <c r="H97" i="5"/>
  <c r="H98" i="5"/>
  <c r="H91" i="5"/>
  <c r="K106" i="5"/>
  <c r="G99" i="5"/>
  <c r="H99" i="5" s="1"/>
  <c r="G100" i="5"/>
  <c r="H100" i="5" s="1"/>
  <c r="G101" i="5"/>
  <c r="H101" i="5" s="1"/>
  <c r="G102" i="5"/>
  <c r="H102" i="5" s="1"/>
  <c r="G103" i="5"/>
  <c r="H103" i="5" s="1"/>
  <c r="G94" i="5"/>
  <c r="H94" i="5" s="1"/>
  <c r="G93" i="5"/>
  <c r="H93" i="5" s="1"/>
  <c r="H83" i="5"/>
  <c r="H84" i="5"/>
  <c r="H85" i="5"/>
  <c r="H82" i="5"/>
  <c r="K85" i="5"/>
  <c r="H79" i="5"/>
  <c r="H78" i="5"/>
  <c r="H77" i="5"/>
  <c r="G76" i="5"/>
  <c r="H76" i="5" s="1"/>
  <c r="G75" i="5"/>
  <c r="H75" i="5" s="1"/>
  <c r="G74" i="5"/>
  <c r="H73" i="5"/>
  <c r="H72" i="5"/>
  <c r="H71" i="5"/>
  <c r="H70" i="5"/>
  <c r="G62" i="5"/>
  <c r="H62" i="5" s="1"/>
  <c r="H60" i="5"/>
  <c r="H61" i="5"/>
  <c r="H59" i="5"/>
  <c r="K67" i="5"/>
  <c r="K63" i="5"/>
  <c r="H47" i="5"/>
  <c r="H48" i="5"/>
  <c r="H49" i="5"/>
  <c r="H53" i="5"/>
  <c r="H54" i="5"/>
  <c r="H55" i="5"/>
  <c r="H46" i="5"/>
  <c r="K53" i="5"/>
  <c r="G52" i="5"/>
  <c r="H52" i="5" s="1"/>
  <c r="G51" i="5"/>
  <c r="H51" i="5" s="1"/>
  <c r="G50" i="5"/>
  <c r="H50" i="5" s="1"/>
  <c r="K43" i="5"/>
  <c r="H41" i="5"/>
  <c r="H43" i="5"/>
  <c r="H40" i="5"/>
  <c r="H39" i="5"/>
  <c r="G38" i="5"/>
  <c r="H38" i="5" s="1"/>
  <c r="K35" i="5"/>
  <c r="H33" i="5"/>
  <c r="G31" i="5"/>
  <c r="G34" i="5" s="1"/>
  <c r="H24" i="5"/>
  <c r="G22" i="5"/>
  <c r="H22" i="5" s="1"/>
  <c r="G23" i="5"/>
  <c r="H23" i="5" s="1"/>
  <c r="G80" i="5" l="1"/>
  <c r="G44" i="5"/>
  <c r="H44" i="5" s="1"/>
  <c r="H34" i="5"/>
  <c r="G27" i="5"/>
  <c r="H27" i="5" s="1"/>
  <c r="G104" i="5"/>
  <c r="H104" i="5" s="1"/>
  <c r="H74" i="5"/>
  <c r="H80" i="5" s="1"/>
  <c r="H31" i="5"/>
  <c r="G56" i="5"/>
  <c r="H56" i="5" s="1"/>
  <c r="H9" i="5" l="1"/>
  <c r="H10" i="5"/>
  <c r="H11" i="5"/>
  <c r="H16" i="5"/>
  <c r="H18" i="5"/>
  <c r="H3" i="5"/>
  <c r="M19" i="5"/>
  <c r="G15" i="5"/>
  <c r="H15" i="5" s="1"/>
  <c r="G14" i="5"/>
  <c r="H14" i="5" s="1"/>
  <c r="G13" i="5"/>
  <c r="H13" i="5" s="1"/>
  <c r="K18" i="5"/>
  <c r="G12" i="5" l="1"/>
  <c r="H12" i="5" s="1"/>
  <c r="G5" i="5"/>
  <c r="H5" i="5" s="1"/>
  <c r="G6" i="5"/>
  <c r="H6" i="5" s="1"/>
  <c r="G8" i="5"/>
  <c r="H8" i="5" s="1"/>
  <c r="G4" i="5"/>
  <c r="K19" i="5"/>
  <c r="G19" i="5" l="1"/>
  <c r="H4" i="5"/>
  <c r="H19" i="5" s="1"/>
  <c r="H106" i="5" s="1"/>
  <c r="X65" i="4" l="1"/>
  <c r="W65" i="4"/>
  <c r="W47" i="4"/>
  <c r="X41" i="4"/>
  <c r="W41" i="4"/>
  <c r="W31" i="4"/>
  <c r="X19" i="4"/>
  <c r="W19" i="4"/>
  <c r="X67" i="4" l="1"/>
  <c r="W67" i="4"/>
  <c r="K407" i="5"/>
</calcChain>
</file>

<file path=xl/comments1.xml><?xml version="1.0" encoding="utf-8"?>
<comments xmlns="http://schemas.openxmlformats.org/spreadsheetml/2006/main">
  <authors>
    <author>Schenineda</author>
  </authors>
  <commentList>
    <comment ref="V6" authorId="0" shapeId="0">
      <text>
        <r>
          <rPr>
            <b/>
            <sz val="9"/>
            <color indexed="81"/>
            <rFont val="Tahoma"/>
            <family val="2"/>
          </rPr>
          <t>Schenineda:</t>
        </r>
        <r>
          <rPr>
            <sz val="9"/>
            <color indexed="81"/>
            <rFont val="Tahoma"/>
            <family val="2"/>
          </rPr>
          <t xml:space="preserve">
If the addition of an activity or component requires further clarification, state it. Expecially since COVID may alter center activities and focus</t>
        </r>
      </text>
    </comment>
  </commentList>
</comments>
</file>

<file path=xl/comments2.xml><?xml version="1.0" encoding="utf-8"?>
<comments xmlns="http://schemas.openxmlformats.org/spreadsheetml/2006/main">
  <authors>
    <author>Schenineda</author>
  </authors>
  <commentList>
    <comment ref="V6" authorId="0" shapeId="0">
      <text>
        <r>
          <rPr>
            <b/>
            <sz val="9"/>
            <color indexed="81"/>
            <rFont val="Tahoma"/>
            <family val="2"/>
          </rPr>
          <t>Schenineda:</t>
        </r>
        <r>
          <rPr>
            <sz val="9"/>
            <color indexed="81"/>
            <rFont val="Tahoma"/>
            <family val="2"/>
          </rPr>
          <t xml:space="preserve">
If the addition of an activity or component requires further clarification, state it. Expecially since COVID may alter center activities and focus</t>
        </r>
      </text>
    </comment>
  </commentList>
</comments>
</file>

<file path=xl/comments3.xml><?xml version="1.0" encoding="utf-8"?>
<comments xmlns="http://schemas.openxmlformats.org/spreadsheetml/2006/main">
  <authors>
    <author>Schenineda</author>
  </authors>
  <commentList>
    <comment ref="V6" authorId="0" shapeId="0">
      <text>
        <r>
          <rPr>
            <b/>
            <sz val="9"/>
            <color indexed="81"/>
            <rFont val="Tahoma"/>
            <family val="2"/>
          </rPr>
          <t>Schenineda:</t>
        </r>
        <r>
          <rPr>
            <sz val="9"/>
            <color indexed="81"/>
            <rFont val="Tahoma"/>
            <family val="2"/>
          </rPr>
          <t xml:space="preserve">
If the addition of an activity or component requires further clarification, state it. Expecially since COVID may alter center activities and focus</t>
        </r>
      </text>
    </comment>
  </commentList>
</comments>
</file>

<file path=xl/sharedStrings.xml><?xml version="1.0" encoding="utf-8"?>
<sst xmlns="http://schemas.openxmlformats.org/spreadsheetml/2006/main" count="1042" uniqueCount="423">
  <si>
    <t>Nom du centre</t>
  </si>
  <si>
    <t>Institution</t>
  </si>
  <si>
    <t>Dans les délais prévus</t>
  </si>
  <si>
    <t>Pays</t>
  </si>
  <si>
    <t>Leader du centre</t>
  </si>
  <si>
    <t>En retard sur le programme</t>
  </si>
  <si>
    <t>Plan de travail annuel (mois XXX-mois XXX, année)</t>
  </si>
  <si>
    <t>Activités du plan de travail</t>
  </si>
  <si>
    <t>Description</t>
  </si>
  <si>
    <t xml:space="preserve">Contribution des partenaires (le cas échéant)
</t>
  </si>
  <si>
    <t>2021 Y2Q1</t>
  </si>
  <si>
    <t>2021 Y2Q2</t>
  </si>
  <si>
    <t>2021 Y2Q3</t>
  </si>
  <si>
    <t>2021 Y2Q4</t>
  </si>
  <si>
    <t xml:space="preserve">Etapes / Résultats
</t>
  </si>
  <si>
    <t xml:space="preserve">Si NOUVEAU, fournir une justification
</t>
  </si>
  <si>
    <t>Budget estimé ($)</t>
  </si>
  <si>
    <t>Estimation des recettes ($)</t>
  </si>
  <si>
    <t>Contribution du partenaire ($)</t>
  </si>
  <si>
    <t>Responsible</t>
  </si>
  <si>
    <t>Jan</t>
  </si>
  <si>
    <t>Feb</t>
  </si>
  <si>
    <t>Mar</t>
  </si>
  <si>
    <t>Avr</t>
  </si>
  <si>
    <t>Mai</t>
  </si>
  <si>
    <t>Jui</t>
  </si>
  <si>
    <t>Jul</t>
  </si>
  <si>
    <t>Aout</t>
  </si>
  <si>
    <t>Sep</t>
  </si>
  <si>
    <t>Oct</t>
  </si>
  <si>
    <t>Nov</t>
  </si>
  <si>
    <t>Dec</t>
  </si>
  <si>
    <t>Action 1: XXX\Action du DLI 2</t>
  </si>
  <si>
    <t>Action 2: XXX\Action du DLI 3</t>
  </si>
  <si>
    <t>Action 3: XXX\Action du DLI 4</t>
  </si>
  <si>
    <t>Action 4: XXX\Action du DLI 6</t>
  </si>
  <si>
    <t>Action 4: XXX\Action du DLI 5</t>
  </si>
  <si>
    <t xml:space="preserve">Activité 1: Elaborer un plan de suivi évaluation des activités du CEFORGRIS et de reporting des données du Centre et avec les partenaires </t>
  </si>
  <si>
    <t>Activité 6: Collecte de l’information pédagogique</t>
  </si>
  <si>
    <t>Activité 7: Mise en réseau des partenaires du centre à travers le site web</t>
  </si>
  <si>
    <t>Activité 2: Mobiliser des fonds par la réception des frais d’inscription aux formations de courtes durées, licences, masters et PhD</t>
  </si>
  <si>
    <t>Activité 4: Mobiliser les ressources financières provenant d’autres secteurs par la mise en place de plaidoyer auprès de l’Etat pour augmenter le financement de la contrepartie nationales</t>
  </si>
  <si>
    <t>Activité 5: Faciliter le placement des étudiants dans les structures d’accueil pour des stages en entreprise au niveau national, régional et international</t>
  </si>
  <si>
    <t>Activité 6: Soutenir les partenaires académiques clés à la recherche de financement pour la recherche de soutien</t>
  </si>
  <si>
    <t>Activité 1: Mettre en place un comité de montage des dossiers d’homologation du CAMES pour les nouveaux programmes</t>
  </si>
  <si>
    <t>Activité 2: Mettre en place une cellule d’assurance qualité au CEFORGRIS</t>
  </si>
  <si>
    <t xml:space="preserve">Activité 4: Mettre en place un comité pour l’accréditation international, élaborer le dossier d’accréditation et vérifier la conformation des nouveaux programmes du CEFORGRIS avec les normes internationales </t>
  </si>
  <si>
    <t xml:space="preserve">Activité 1: Développement des curricula </t>
  </si>
  <si>
    <t>Activité 2: Organiser les formations de courtes durées au niveau national et régional</t>
  </si>
  <si>
    <t>Activité 3: Assurer le recrutement des étudiants et apprenants au niveau national et régional (formations de courtes durées, licences,  masters et PhD)</t>
  </si>
  <si>
    <t>Activité 4: Assurer les inscriptions, les enseignements et validations des projets de recherche des étudiants (formations de courtes durées, licences,  masters et PhD)</t>
  </si>
  <si>
    <t>Activité 5: Octroyer des bourses aux étudiants et aux apprenants (formations de courte durée, licence, masters, PhD)</t>
  </si>
  <si>
    <t>Activité 9: Session du conseil scientifique international (CSI) du CEFORGRIS</t>
  </si>
  <si>
    <t>Activité 10: Session du comité consultatif sectoriel du CEFORGRIS</t>
  </si>
  <si>
    <t>Activité 1: Mettre en place l’unité d’expertise du CEFORGRIS</t>
  </si>
  <si>
    <t>Activité 2: Renforcer les capacités du personnel académique pour l'impact de la recherche et de la formation</t>
  </si>
  <si>
    <t>Activité 3: Renforcer les capacités du personnel ATOS pour le soutien à la recherche et à la formation pour l'impact</t>
  </si>
  <si>
    <t>Activité 5: Réaliser des études d’impact environnemental et social</t>
  </si>
  <si>
    <t>Activité 6: Mettre en œuvre les mesures de gestion environnementale et sociale</t>
  </si>
  <si>
    <t>Activité 7: Assurer la caisse de menus dépenses du projet</t>
  </si>
  <si>
    <t>Activité 8: Elaboration de la stratégie de communication et d'information du CEFORGRIS</t>
  </si>
  <si>
    <t>Activité 10: Mettre en œuvre la stratégie de communication et d'information du CEFORGRIS</t>
  </si>
  <si>
    <t>Activité 11: Organiser la cérémonie officielle de lancement du CEFORGRIS avec les partenaires</t>
  </si>
  <si>
    <t>Centre d'Etudes, de Formation et de Recherche en Gestion des Risques sociaux (CEFORGRIS)</t>
  </si>
  <si>
    <t xml:space="preserve">Université Joseph KI ZERBO </t>
  </si>
  <si>
    <t>Janvier - Décembre 2021</t>
  </si>
  <si>
    <t>Activité 11: Soutenir la recherche et l’encadrement des étudiants en travaux dirigés et dans le stage pratique du CEFORGRIS</t>
  </si>
  <si>
    <t>Activité 12: Renforcer les capacités des partenaires pour la formation et la recherche</t>
  </si>
  <si>
    <t>4.A.6 Formation à la rédaction de projets de recherche académiques</t>
  </si>
  <si>
    <t xml:space="preserve">6.A.4 Assurer l’intégration des audits financiers et comptables du CEFORGRIS au système d’audit de l’UJKZ </t>
  </si>
  <si>
    <t>6.A.5 Assurer l’intégration de l’audit interne du Centre au système d’audit interne de l’UJKZ</t>
  </si>
  <si>
    <t>6.A.7 Développement d'un système de communication en masse</t>
  </si>
  <si>
    <t>6.A.8 Développement d'une base de données intégrant toutes les données du centre</t>
  </si>
  <si>
    <t>6.A.9 Participer aux rencontres organisées par la Banque Mondiale</t>
  </si>
  <si>
    <t xml:space="preserve">Activité 4: Formation spécialisée du coordonnateur et du coordonnateur adjoint </t>
  </si>
  <si>
    <t xml:space="preserve">6.A.6 Elaboration d’un modèle économique des filières de formation, des projets d’expertise et de recherche </t>
  </si>
  <si>
    <t>Activité 2: Organiser les formations de longues durées au niveau national et régional</t>
  </si>
  <si>
    <t>Réaliser les études pour la construction des infrastructures du CEFORGRIS</t>
  </si>
  <si>
    <t>Rénover et équiper les locaux du CEFORGRIS</t>
  </si>
  <si>
    <t xml:space="preserve">Matériel et mobilier </t>
  </si>
  <si>
    <t>Matériel roulant (moto de liaison et véhicule du centre)</t>
  </si>
  <si>
    <t xml:space="preserve">Mise en œuvre du plan de suivi évaluation </t>
  </si>
  <si>
    <t>Mise en ouvre du système de communication en masse</t>
  </si>
  <si>
    <t xml:space="preserve">Elaboration d'un modèle économique pour la gestion des ressources générées </t>
  </si>
  <si>
    <t>6.A.10 Présentation du plan de Mise en Œuvre aux partenaires du Centre et programmation des activités</t>
  </si>
  <si>
    <t xml:space="preserve">Total </t>
  </si>
  <si>
    <t>Dr Natéwindé SAWADOGO</t>
  </si>
  <si>
    <t>Dr Seindira MAGNINI</t>
  </si>
  <si>
    <t>Dr Seindira MAGNINI/Dr Natéwindé SAWADOGO</t>
  </si>
  <si>
    <t xml:space="preserve">Dr Natéwindé SAWADOGO </t>
  </si>
  <si>
    <t>Dr Seindira MAGNINI et Dr Natéwindé SAWADOGO</t>
  </si>
  <si>
    <t>Activité 3: Renforcer les capacités du personnel ATOS et administratif pour le soutien à la recherche et à la formation pour l'impact</t>
  </si>
  <si>
    <t>Activité 4: Formation spécialisée du coordonnateur et du coordonnateur adjoint sur des thématiques stratégiques du Centre à l'étranger</t>
  </si>
  <si>
    <t>Matériel roulant (moto de liaison )</t>
  </si>
  <si>
    <t xml:space="preserve">Dr Alexis KABORE et M Siembou SAKO/Seindira MAGNINI </t>
  </si>
  <si>
    <t xml:space="preserve">Mr Nomwende Remi OUEDRAOGO/Seindira MAGNINI </t>
  </si>
  <si>
    <t>Dr Ali Djika SAKOLA/Dr Natéwindé SAWADOGO</t>
  </si>
  <si>
    <t>Mr Pascal OUEDRAOGO/Seindira MAGNINI</t>
  </si>
  <si>
    <t>Natéwindé SAWADOGO</t>
  </si>
  <si>
    <t xml:space="preserve">frais de formation; frais de transport; frais de séjour; frais de logement; frais d'assurance;communication  </t>
  </si>
  <si>
    <t xml:space="preserve">développement et opérationalisation d'un système de suivi des formations, projets de recherche ( conception et analyse, implémentation, opérationnalisation, externalisation de la base de données, impression du rapport);communication  </t>
  </si>
  <si>
    <t xml:space="preserve"> des bourses aux étudiants et aux apprenants (formations de courte durée, licence, masters, PhD);communication  </t>
  </si>
  <si>
    <t xml:space="preserve">études pour la construction des infrastructures du CEFORGRIS;communication  </t>
  </si>
  <si>
    <t xml:space="preserve">Rénovation et équipement des locaux du CEFORGRIS;communication  </t>
  </si>
  <si>
    <t xml:space="preserve">matériel et mobilier;communication  </t>
  </si>
  <si>
    <t xml:space="preserve">Achat d'une moto;communication  </t>
  </si>
  <si>
    <t xml:space="preserve">Participer aux rencontres organisées par la Banque Mondiale;communication  </t>
  </si>
  <si>
    <t xml:space="preserve">Etude du cahier de charges ; Analyse &amp; Conception ;Définition des besoins techniques;Installation des outils techniques ; Configuration et intégration ; Test et validation; formation; manuel d'utilisation;communication  </t>
  </si>
  <si>
    <t>Mr Nomwendé Remi OUEDRAOGO/Seindira MAGNINI</t>
  </si>
  <si>
    <t>Euro</t>
  </si>
  <si>
    <t>Communication</t>
  </si>
  <si>
    <t>Billets d'avion</t>
  </si>
  <si>
    <t>Hébergement</t>
  </si>
  <si>
    <t>Restauration</t>
  </si>
  <si>
    <t>Transport interne</t>
  </si>
  <si>
    <t>Perdiems</t>
  </si>
  <si>
    <t>visite d'échange d'experience dans la sous région</t>
  </si>
  <si>
    <t>nbre de personne</t>
  </si>
  <si>
    <t>coût/u</t>
  </si>
  <si>
    <t>stratégie de valorisations des résultats de la recherche</t>
  </si>
  <si>
    <t>Atelier de validation</t>
  </si>
  <si>
    <t>Participants</t>
  </si>
  <si>
    <t>Rapporteur</t>
  </si>
  <si>
    <t>Etudes (identification de bonnes pratiques)</t>
  </si>
  <si>
    <t>forfait</t>
  </si>
  <si>
    <t>Salle de conférence</t>
  </si>
  <si>
    <t>Transport</t>
  </si>
  <si>
    <t>Total général</t>
  </si>
  <si>
    <t>Communication (presse)</t>
  </si>
  <si>
    <t>télécommunication (carte de recharge)</t>
  </si>
  <si>
    <t>euro</t>
  </si>
  <si>
    <t>cfa</t>
  </si>
  <si>
    <t>prevu dans le plan</t>
  </si>
  <si>
    <t>Voyage d'études</t>
  </si>
  <si>
    <t>Billet d'avion aller-retour</t>
  </si>
  <si>
    <t>frais de séjour</t>
  </si>
  <si>
    <t>Assurance voyage</t>
  </si>
  <si>
    <t>assurance voyage</t>
  </si>
  <si>
    <t>Formation</t>
  </si>
  <si>
    <t>Participation à une formation au choix</t>
  </si>
  <si>
    <t>Frais de formation</t>
  </si>
  <si>
    <t>Recrutement d'un consultant</t>
  </si>
  <si>
    <t>Atelier de validation du rapport d'étude</t>
  </si>
  <si>
    <t>Secrétariat/Reprographie</t>
  </si>
  <si>
    <t>Perdierm</t>
  </si>
  <si>
    <t xml:space="preserve">Location de salle </t>
  </si>
  <si>
    <t>Transport (carburant)</t>
  </si>
  <si>
    <t>TDR</t>
  </si>
  <si>
    <t>tdr</t>
  </si>
  <si>
    <t>télécommunication</t>
  </si>
  <si>
    <t xml:space="preserve">Achat de matériel </t>
  </si>
  <si>
    <t>confection support de d'information et de communication</t>
  </si>
  <si>
    <t>Communication (presse, etc)</t>
  </si>
  <si>
    <t>convention avec agence de presse</t>
  </si>
  <si>
    <t>Participants internationaux</t>
  </si>
  <si>
    <t>National</t>
  </si>
  <si>
    <t>Le coordonnateur du CEFORGRIS</t>
  </si>
  <si>
    <t>Le coordonnateur adjoint du CEFORGRIS</t>
  </si>
  <si>
    <t>Le spécialiste en science de l’éducation du CEFORGRIS</t>
  </si>
  <si>
    <t>Le responsable de la formation</t>
  </si>
  <si>
    <t>Assistante financière</t>
  </si>
  <si>
    <t>Chauffeur</t>
  </si>
  <si>
    <t>Atelier restreint</t>
  </si>
  <si>
    <t>Directeur du CEFORGRIS</t>
  </si>
  <si>
    <t>5 personne ressource</t>
  </si>
  <si>
    <t>co-responsable de la formation</t>
  </si>
  <si>
    <t>Atelier élargie</t>
  </si>
  <si>
    <t>Directeur de l’UFR/SH</t>
  </si>
  <si>
    <t>Directeur Adjoint de l’UFR/SH</t>
  </si>
  <si>
    <t>Chef de département de sociologie</t>
  </si>
  <si>
    <t>23 enseignants-chercheurs membres du CEFORGRIS</t>
  </si>
  <si>
    <t>SG</t>
  </si>
  <si>
    <t>3 membre de la Chaine financière</t>
  </si>
  <si>
    <t>Communciation (carte de recherche, etc)</t>
  </si>
  <si>
    <t xml:space="preserve">Couverture mediatique </t>
  </si>
  <si>
    <t>Total atelier restreint</t>
  </si>
  <si>
    <t>total autres</t>
  </si>
  <si>
    <t>autres dépenses</t>
  </si>
  <si>
    <t>total atelier élargie</t>
  </si>
  <si>
    <t>7 personnes ressources externes (7 sectoriels)</t>
  </si>
  <si>
    <t>télé Communication (carte de recharge)</t>
  </si>
  <si>
    <t>8 administratifs du CEFORGRIS</t>
  </si>
  <si>
    <t>Total développement curricula</t>
  </si>
  <si>
    <t>(nous allons organiser 3 ateliers élargis et 22 ateliers restreints)</t>
  </si>
  <si>
    <t>Communiqués de recrutement</t>
  </si>
  <si>
    <t>mise à jour des plateformes</t>
  </si>
  <si>
    <t>comunications (publicité, presse, etc)</t>
  </si>
  <si>
    <t>Préparation de la plateforme en ligne</t>
  </si>
  <si>
    <t>organisation</t>
  </si>
  <si>
    <t xml:space="preserve">télécommunication </t>
  </si>
  <si>
    <t>perdiem</t>
  </si>
  <si>
    <t>transport</t>
  </si>
  <si>
    <t xml:space="preserve">restauration </t>
  </si>
  <si>
    <t>Nbre unite</t>
  </si>
  <si>
    <t>(4 projets compétifs parmi les différents programmes)</t>
  </si>
  <si>
    <t>CEPAPE</t>
  </si>
  <si>
    <t>LDES</t>
  </si>
  <si>
    <t>BIO INFO</t>
  </si>
  <si>
    <t>LGD</t>
  </si>
  <si>
    <t>IUFIC/STIP</t>
  </si>
  <si>
    <t>IGDD</t>
  </si>
  <si>
    <t>IUFIC/UTS</t>
  </si>
  <si>
    <t>LARISS</t>
  </si>
  <si>
    <t>3 administratifs du CEFORGRIS</t>
  </si>
  <si>
    <t>total commission de montage</t>
  </si>
  <si>
    <t>VP-EIP</t>
  </si>
  <si>
    <t>5 personne ressource (membres du comité)</t>
  </si>
  <si>
    <t>6 enseignants-chercheurs membres du CEFORGRIS</t>
  </si>
  <si>
    <t>4 administratifs du CEFORGRIS</t>
  </si>
  <si>
    <t>2 personnes ressources</t>
  </si>
  <si>
    <t>30 enseignants-chercheurs membres du CEFORGRIS</t>
  </si>
  <si>
    <t xml:space="preserve">total atelier </t>
  </si>
  <si>
    <t>soutien voyage de stage</t>
  </si>
  <si>
    <t xml:space="preserve">recherche de partenariat regional </t>
  </si>
  <si>
    <t>recherche de partenariat national</t>
  </si>
  <si>
    <t>Activité: Elaboration du Plan de passation des marchés</t>
  </si>
  <si>
    <t>Atelier de programmation des activités de renforcement des capacités des partenaires en matière de formation et de recherche</t>
  </si>
  <si>
    <t>Elaboration d'un plan de passation des marchés</t>
  </si>
  <si>
    <t>5 personnes de la chaîne financière</t>
  </si>
  <si>
    <t>restauration</t>
  </si>
  <si>
    <t>communication</t>
  </si>
  <si>
    <t>Conception et développement de sites Web;</t>
  </si>
  <si>
    <t>Sécurité Web;</t>
  </si>
  <si>
    <t>Assistance et maintenance;</t>
  </si>
  <si>
    <t>nom de domaine;</t>
  </si>
  <si>
    <t>médias sociaux;</t>
  </si>
  <si>
    <t>Billet d'avion</t>
  </si>
  <si>
    <t>perdiems</t>
  </si>
  <si>
    <t xml:space="preserve">identification de bonnes pratiques; </t>
  </si>
  <si>
    <t xml:space="preserve">conception des modèles; </t>
  </si>
  <si>
    <t>atelier de validation avec participants:</t>
  </si>
  <si>
    <t>Total</t>
  </si>
  <si>
    <t>5 administratifs chaines financières et administratives</t>
  </si>
  <si>
    <t>total atelier</t>
  </si>
  <si>
    <t>2 administratifs du CEFORGRIS</t>
  </si>
  <si>
    <t>Espace d'hébergement en ligne (plus CMS; systèmes d'inscription en ligne);</t>
  </si>
  <si>
    <t>Etude du cahier de charges</t>
  </si>
  <si>
    <t>Analyse &amp; Conception</t>
  </si>
  <si>
    <t>Définition des besoins techniques</t>
  </si>
  <si>
    <t>Installation des outils techniques</t>
  </si>
  <si>
    <t>Configuration et intégration</t>
  </si>
  <si>
    <t>Test et validation</t>
  </si>
  <si>
    <t>Elaboration des manuels d'utilisation</t>
  </si>
  <si>
    <t>Test avec le client</t>
  </si>
  <si>
    <t>nom de domine pour la plateforme dédié</t>
  </si>
  <si>
    <t>nom de domine pour la plateforme partagé</t>
  </si>
  <si>
    <t>Ressource partagé nécessaire (en plus du système de communication en masse)</t>
  </si>
  <si>
    <t>10 reponsables de filières</t>
  </si>
  <si>
    <t>3 reponsables de filières</t>
  </si>
  <si>
    <t>seminaires mensuel (pauses, transport, communication, etc)</t>
  </si>
  <si>
    <t>télécommunication; communication</t>
  </si>
  <si>
    <t>Secrétariat/Reprographie ; télécommunication ; Perdierm</t>
  </si>
  <si>
    <t>soutien de voyage de stage de 10 étudiants; recherche de partenariat régional:3 Billets d'avion ; Hébergement pour 3 personnes ; Restauration pour 3 personnes ;  Transport interne pour 3 personnes ;  assurance voyage pour 3 personnes ; perdiems pour 3 personnes ; recherche de partenariat national (visites et rencontres de signatures de conventions,etc)</t>
  </si>
  <si>
    <t xml:space="preserve">Soutien de IUFIC/STIP et LGD par le financement d'activités de recherche pour renforcement de leur portofolio; financement de développement de partenariats stratégiques pour renforcement de leur portfolio;communication  </t>
  </si>
  <si>
    <t>intégrer au lancement du Centre</t>
  </si>
  <si>
    <t>Les étudiants des formations de courtes et de longues durées sont recrutés au niveau national et régional</t>
  </si>
  <si>
    <t xml:space="preserve">Les inscriptions des étudiants s'effectuent à travers la plateforme mise en ligne et au niveau de la DAOI de l'Université Joseph KI ZERBO ; les enseignements se déroulent suivant la planification </t>
  </si>
  <si>
    <t>Une session du conseil scientifique international regroupement les membres statutaires de niveau international et national est tenue</t>
  </si>
  <si>
    <t>Une session du comité consultatif sectoriel regroupement les membres statutaires est tenue</t>
  </si>
  <si>
    <t>Les capacités des partenaires sont renforcées pour la formation et la recherche dans le cadre du partenariat avec le CEFORGRIS</t>
  </si>
  <si>
    <t xml:space="preserve">Les études pour la construction des infrastructures du CEFORGRIS sont finalisées </t>
  </si>
  <si>
    <t>Le CEFORGRIS dispose de bureaux rénovés et équipés</t>
  </si>
  <si>
    <t>Le CEFORGRIS dispose de son matériel et mobilier de bureau</t>
  </si>
  <si>
    <t>Une moto est acquise et mise à la disposition de l'agent de liaison</t>
  </si>
  <si>
    <t>Le CEFORGRIS a généré des ressources à partir des frais d'inscription aux formations de courtes durées et à partir des frais de formation des licences et Masters</t>
  </si>
  <si>
    <t>Le CEFORGRIS a généré des revenus à partir de son plan de mise en œuvre du plaidoyer auprès de l'Etat pour augmenter le financement de la contrepartie nationale</t>
  </si>
  <si>
    <t xml:space="preserve">Le plan de suivi évaluation des activités du CEFORGRIS et de reporting des données du Centre et avec les partenaires est mis en œuvre </t>
  </si>
  <si>
    <t xml:space="preserve">Le CEFORGRIS participe à toutes les rencontres organisées par la Banque Mondiale </t>
  </si>
  <si>
    <t>Une session de présentation du plan de mise en œuvre du CEFORGRIS aux partenaires est tenue</t>
  </si>
  <si>
    <t>l'atelier de programmation des activités de renforcement des capacités des partenaires en matière de formation et de recherche est tenu</t>
  </si>
  <si>
    <t xml:space="preserve">Il s'agit ici d'une nouvelle activité qui s'explique par la nécessité de disposer d'un mécanisme de gestion et d'utilisation des ressources générées au regard de l'importance des filières de formatioon qui seront développées et des formations de courtes durées à mettre en oeuvre </t>
  </si>
  <si>
    <t xml:space="preserve">Il s'agit d'une nouvelle activité qui vient préciser le matériel à acquérir pour renforcer le fonctionnement de l'équipe du Centre et qui est différent de son équipement </t>
  </si>
  <si>
    <t xml:space="preserve">Il s'agit d'une nouvelle activité qui spécifie l'acquisition d'une moto. Le CEFORGRIS a renoncé à l'achat d'un véhicule mais maintient l'achat de la moto </t>
  </si>
  <si>
    <t>Action 1: Impact du Développement \ Action du DLI 2</t>
  </si>
  <si>
    <t>Action 2: Quantité des Etudiants\Action du DLI 3</t>
  </si>
  <si>
    <t>Action 3:  Qualité de l'Education / Recherche \Action du DLI 4</t>
  </si>
  <si>
    <t>Action 4: Pertinence de 
l'Education /Recherche \Action du DLI 5</t>
  </si>
  <si>
    <t>Action 4: Respect des Echeances / Qualité de la Gestion Financiere (GF) \Action du DLI 6</t>
  </si>
  <si>
    <t>visite d'échange d'expérience de 5 jours dans la sous-région: billet d'avion,hébergement, restauration, transport interne, assurance voyage et perdiems pour 3 personnes. Elaboration d'une stratégie de valorisation des résultats de la recherche et de l'expertise du CEA : identification de bonnes pratiques et atelier de validation.</t>
  </si>
  <si>
    <t xml:space="preserve">Le voyage d'échange est effectué, la stratégie de validation des résultats est élaborée, l'atelier de validation est organisé ; L'unité d'expertise du CEFORGRIS est fonctionnel </t>
  </si>
  <si>
    <t xml:space="preserve">Le coordonnateur et le coordonnateur adjoint sont formés sur des thématiques stratégiques du Centre </t>
  </si>
  <si>
    <t>le plan d'action est mis en œuvre, le matériel et les supports sont acquis</t>
  </si>
  <si>
    <t>Les dépenses courantes sont assurées ; les séminaires mensuels du Centre sont organisés</t>
  </si>
  <si>
    <t xml:space="preserve">Le plan d'action de mise en œuvre est validé ; le matériel et supports de communication est acquis ; le Centre a adhéré à des réseaux scientifiques et professionnels </t>
  </si>
  <si>
    <t>22 ateliers restreints et 3 ateliers élargis d'élaboration et de validation  des curricula de 10 Masters et 12 certificats sont organisés.</t>
  </si>
  <si>
    <t>Les formations de courtes durées du CEFORGRIS sont organisées au niveau national et régional</t>
  </si>
  <si>
    <t xml:space="preserve">Les formation de longues durées sont organisées au niveau national et régional </t>
  </si>
  <si>
    <t xml:space="preserve">20 bourses complètes et 10 bourses partielles sont accordés à des étudiants et étudiantes et apprenants régionaux </t>
  </si>
  <si>
    <t xml:space="preserve">Soutien au renforcement des capacités de 8 partenaires académiques (IUFIC/UTS;CEPAPE;LDES;BIO INFO;LGD;IUFIC/STIP; IGDD ; LARISS) - achat d'équipement pédagogiques, renforcement des capacités institutionnelles; élaborations de pétits projets dans les domaines d'intérêts </t>
  </si>
  <si>
    <t xml:space="preserve">Le comité de montage des dossiers d'homologation du CAMES pour les nouveaux programmes est mis en place ; Le comité d'homologation a tenu sa première session </t>
  </si>
  <si>
    <t xml:space="preserve">La cellule d'assurance qualité du CEFORGRIS est mise en plance ; la cellule d'assurance qualité a tenu sa première session </t>
  </si>
  <si>
    <t>Les détails de cette activité sont contenus dans le plan d'action de l'ILD 4.3</t>
  </si>
  <si>
    <t>Le comité d'accréditation internationnational des nouveaux programmes du CEFORGRIS est mis en place ; Le comité d'accréditation international a tenu au moins une session au cours de l'année 2021</t>
  </si>
  <si>
    <t>Tous les membres des équipes de recherche ont bénéficié de la formation sur la rédaction de projets de recherche académiques et des offres techniques</t>
  </si>
  <si>
    <t>80% des étudiants sont placés dans des structures d'accueil pour des stages en entreprises au niveau national, sous-régional et international</t>
  </si>
  <si>
    <t>Les partenaires académiques clés du CEFORGRIS ont bénéficié de financements pour la recherche de soutien ; ils ont amélioré leur porte-folio dans leurs domaines de recherche</t>
  </si>
  <si>
    <t>Le plan de suivi évaluation des activités du CEFORGRIS et de reporting des données du Centre et avec les partenaires est élaboré ; le plan de mise en œuvre est validé</t>
  </si>
  <si>
    <t xml:space="preserve">Le CEFORGRIS a réalisé son autoévaluation </t>
  </si>
  <si>
    <t>Des bonnes pratiques sont identifiées ; Un modèle économique pour la gestion des ressources générées est élaboré ; le modèle est validé</t>
  </si>
  <si>
    <t>Le système de communication de masse du CEFORGRIS est utilisé</t>
  </si>
  <si>
    <t>Les besoins de la collecte de l'information pédagogique sont identifiés et un plan d'action est adopté</t>
  </si>
  <si>
    <t xml:space="preserve">Activité non initialement prévue dans le plan de mise en œuvre. Cette activité s'impose pour permettre au CEFORGRIS de disposer de bureaux utilisables en attendant la construction de ses infrastructures. Une grande salle est attribuée au Centre mais nécessite un cloisonnement pour accueillir les membres de l'équipe ; la salle de réunion du centre est équipée en système de viodéo conférence  </t>
  </si>
  <si>
    <t>TOTAUX</t>
  </si>
  <si>
    <t>La formation à la rédaction de projet de recherche académiques et d'expertise est une activité de 2022 qui a été ramenée en 2021. Le Centre développe ses programmes de recherche en 2021 et il est indiqué que cette formation se déroule en 2021</t>
  </si>
  <si>
    <t>Afin de s'assurer de la cohérence des activités de recherche des partenaires et celles du centre, il est nécessaire que chaque partenaire dispose d'un plan d'action dès le démarrage des programmes de recherche</t>
  </si>
  <si>
    <t>Il s'agit d'une nouvelle activité qui va permettre d'opérationnaliser le système de masse qui est mis en place en 2021</t>
  </si>
  <si>
    <t xml:space="preserve">2021 sera la troisième année du projet. Il est important d'organiser une autoévaluation dont le but est d'identifier les faiblesses pour les corriger </t>
  </si>
  <si>
    <t>Atelier avec une personne ressource, plus équipe restreinte</t>
  </si>
  <si>
    <t xml:space="preserve">Personne ressource, assistante administrative, coordo et coordo adjoint + un membre de l'administration </t>
  </si>
  <si>
    <t xml:space="preserve">Inviter la presse écrite (Pays, fasonet, infoscience culture </t>
  </si>
  <si>
    <t>Proposition reportage, publi reportage, autre</t>
  </si>
  <si>
    <t>Communication (interne)</t>
  </si>
  <si>
    <t>communication (interne)</t>
  </si>
  <si>
    <t xml:space="preserve">spots publicitaire, affiches, signalétiques, </t>
  </si>
  <si>
    <t xml:space="preserve">Bacs, poubelles, paneaux, </t>
  </si>
  <si>
    <t>Con</t>
  </si>
  <si>
    <t xml:space="preserve">Achat de matériel d'audiovisuel (équipement : apareils photos, caméras, dictaphones, </t>
  </si>
  <si>
    <t>20000 euros (prise en charge des membres du ceforgris)</t>
  </si>
  <si>
    <t>22057 euros a reverser</t>
  </si>
  <si>
    <t>Prévoir des frais d'atelier : voir arrêté)</t>
  </si>
  <si>
    <t>Télé Communciation (carte de recherche, etc)</t>
  </si>
  <si>
    <t>Commission scientifique de validation des curricula</t>
  </si>
  <si>
    <t xml:space="preserve">Jury de recrutement </t>
  </si>
  <si>
    <t xml:space="preserve">2 Projets post doctoraux </t>
  </si>
  <si>
    <t>Etudiants Masters pour la recherche</t>
  </si>
  <si>
    <t>(25 soutiens à rédaction d'articles aux étudiants de nos programmes)</t>
  </si>
  <si>
    <t>(20 soutiens + 5 à rédaction d'articles aux étudiants de nos programmes) : 5000</t>
  </si>
  <si>
    <t>(4 projets compétifs parmi les différents programmes) 1000</t>
  </si>
  <si>
    <t>formateur académique (consultant)</t>
  </si>
  <si>
    <t>formateur expert consultation (consultant)</t>
  </si>
  <si>
    <t xml:space="preserve">Atelier (Atelier restreint : DAF, DCEMEF, </t>
  </si>
  <si>
    <t xml:space="preserve">3 jours </t>
  </si>
  <si>
    <t>2 personnes ressources + 1 responsable filière +2 administratifs</t>
  </si>
  <si>
    <t>Idem</t>
  </si>
  <si>
    <t>Télé communication + secrétariat reprographie</t>
  </si>
  <si>
    <t>DSI</t>
  </si>
  <si>
    <t>secrétariat reprographie</t>
  </si>
  <si>
    <t xml:space="preserve">Télé communication </t>
  </si>
  <si>
    <t>communication couverture médiatique</t>
  </si>
  <si>
    <t xml:space="preserve">dépenses courantes </t>
  </si>
  <si>
    <t>Activité 9: Mettre en œuvre la stratégie de communication et d'information du CEFORGRIS</t>
  </si>
  <si>
    <t xml:space="preserve">opérationalisation </t>
  </si>
  <si>
    <t xml:space="preserve">site </t>
  </si>
  <si>
    <t>hebergement et internet</t>
  </si>
  <si>
    <t>3.A.5 : Octroyer des bourses aux étudiants et aux apprenants (formations de courte durée, licence, masters, PhD)</t>
  </si>
  <si>
    <t>3.A.4  : Assurer les inscriptions, les enseignements et validations des projets de recherche des étudiants (formations de courtes durées, licences,  masters et PhD)</t>
  </si>
  <si>
    <t>3.A.7 : Session du conseil scientifique international (CSI) du CEFORGRIS</t>
  </si>
  <si>
    <t>3.A.8 : Session du comité consultatif sectoriel du CEFORGRIS</t>
  </si>
  <si>
    <t>3.A.9: Soutenir la recherche et l’encadrement des étudiants en travaux dirigés et dans le stage pratique du CEFORGRIS</t>
  </si>
  <si>
    <t>3.A.10 : Renforcer les capacités des partenaires pour la formation et la recherche</t>
  </si>
  <si>
    <t>4.A.1 : Mettre en place un comité de montage des dossiers d’homologation du CAMES pour les nouveaux programmes</t>
  </si>
  <si>
    <t>4.A.2 : Mettre en place une cellule d’assurance qualité au CEFORGRIS</t>
  </si>
  <si>
    <t xml:space="preserve">4.A.3 : Mettre en place un comité pour l’accréditation international, élaborer le dossier d’accréditation et vérifier la conformation des nouveaux programmes du CEFORGRIS avec les normes internationales </t>
  </si>
  <si>
    <t>4.A.7 : Formation à la rédaction de projets de recherche académiques et d'expertise</t>
  </si>
  <si>
    <t>5.A.2 : Mobiliser des fonds par la réception des frais d’inscription aux formations de courtes durées, licences, masters et PhD</t>
  </si>
  <si>
    <t>5.A.1 : Mobiliser les ressources financières provenant d’autres secteurs par la mise en place de plaidoyer auprès de l’Etat pour augmenter le financement de la contrepartie nationales</t>
  </si>
  <si>
    <t>5.A.5 : Faciliter le placement des étudiants dans les structures d’accueil pour des stages en entreprise au niveau national, régional et international</t>
  </si>
  <si>
    <t>5.A.6 : Soutenir les partenaires académiques clés à la recherche de financement pour la recherche de soutien</t>
  </si>
  <si>
    <t xml:space="preserve">6.A.2.1 : Elaborer un plan de suivi évaluation des activités du CEFORGRIS et de reporting des données du Centre et avec les partenaires </t>
  </si>
  <si>
    <t xml:space="preserve">6.A.2.2 Activité 2: Mise en œuvre du plan de suivi évaluation </t>
  </si>
  <si>
    <t>6.A.15: Réaliser l'évaluation interne à mi-parcours du CEFORGRIS</t>
  </si>
  <si>
    <t xml:space="preserve">6.A.16 : Elaboration d'un modèle économique pour la gestion des ressources générées </t>
  </si>
  <si>
    <t>6.A.7.2 : Mise en ouvre du système de communication en masse</t>
  </si>
  <si>
    <t>6.A.9 : Participer aux rencontres organisées par la Banque Mondiale</t>
  </si>
  <si>
    <t>6.A.10 : Présentation du plan de Mise en Œuvre aux partenaires du Centre</t>
  </si>
  <si>
    <t>6.A.17 : Atelier de programmation des activités de renforcement des capacités des partenaires en matière de formation et de recherche</t>
  </si>
  <si>
    <t>6.A.13 : Collecte de l’information pédagogique</t>
  </si>
  <si>
    <t xml:space="preserve">6.A.14 : Mise en réseau des partenaires du centre à travers le site web et le système de vision conférence </t>
  </si>
  <si>
    <t>2.A.1 : Mettre en place l’unité d’expertise du CEFORGRIS</t>
  </si>
  <si>
    <t>2.A.4 : Formation spécialisée du coordonnateur et du coordonnateur adjoint sur des thématiques stratégiques du Centre à l'étranger</t>
  </si>
  <si>
    <t>2.A.6.2 : Mettre en œuvre les mesures de gestion environnementale et sociale</t>
  </si>
  <si>
    <t>2.A.7 : Assurer la caisse de menus dépenses du projet</t>
  </si>
  <si>
    <t>2.A.8.2 : Mettre en œuvre la stratégie de communication et d'information du CEFORGRIS</t>
  </si>
  <si>
    <t xml:space="preserve">3.A.1 : Développement des curricula </t>
  </si>
  <si>
    <t>3.A.2.1 : Organiser les formations de courtes durées au niveau national et régional</t>
  </si>
  <si>
    <t>3.A.2.2 : Organiser les formations de longues durées au niveau national et régional</t>
  </si>
  <si>
    <t>3.A.3 : Assurer le recrutement des étudiants et apprenants au niveau national et régional (formations de courtes durées, licences,  masters et PhD)</t>
  </si>
  <si>
    <t xml:space="preserve">6.A.19 Assurer le déplacement du personnel </t>
  </si>
  <si>
    <t>Elaboration de termes de référence, lancement des appels à candidature, recrutement du personnel par un jury, soumission des résultats provisoires l'AUA, signature de contrats, paiement des salaires et des charges</t>
  </si>
  <si>
    <t>Elaboration de termes de référence, achat de carburant pour le personnel administratif</t>
  </si>
  <si>
    <t>L'équipe du CEFORGRIS est fonctionnel</t>
  </si>
  <si>
    <t>Le carburant de fonctionnement de l'équipe du CEFORGRIS est disponible</t>
  </si>
  <si>
    <t xml:space="preserve">Achat de matériel; confection de suppport d'information et de communication (Bacs, poubelles, panneaux, spots publicitaire, affiches, signalétique) </t>
  </si>
  <si>
    <t>2.A.9 Organiser la cérémonie officielle de lancement du CEFORGRIS avec les partenaires</t>
  </si>
  <si>
    <t xml:space="preserve">Assurer le déplacement, et les prises en charge de l'équipe du CEFORGRIS </t>
  </si>
  <si>
    <t>Le CEFORGRIS a participé activement à la cérémonie de lancement du projet CEA-IMPACT</t>
  </si>
  <si>
    <t xml:space="preserve">communiqué; publicité; prise en charge équipe gestion pédagogique; salles de conférénces; restauration; transport; télécommunication; couverture médiatique, Secrétariat/Reprographie; </t>
  </si>
  <si>
    <t>développement et opérationalisation d'un système de suivi des formations, projets de recherche ( conception et analyse, implémentation, opérationnalisation, externalisation de la base de données, impression du rapport);communication, Secrétariat/Reprographie</t>
  </si>
  <si>
    <t xml:space="preserve">développement et opérationalisation d'un système de recrutement en ligne ( conception et analyse, implémentation, opérationnalisation, externalisation de la base de données, impression du rapport);communication, Secrétariat/Reprographie  </t>
  </si>
  <si>
    <t>Préparation de la plateforme en ligne ;organisation ;télécommunication ; Secrétariat/Reprographie</t>
  </si>
  <si>
    <t>Restauration pour 50 participants; transport pour 10 particiants, communication (presse, etc) Secrétariat/Reprographie</t>
  </si>
  <si>
    <t>20 soutiens + 5 appuis à la rédaction d'articles aux étudiants de nos programmes ; 4 projets compétifs parmi les différents programmes</t>
  </si>
  <si>
    <t>honoraires équipe technique restreinte; frais atelier de l'équipe restreinte; atelier de l'équipe élargie; Secrétariat/Reprographie</t>
  </si>
  <si>
    <t>Activité de l'ILD 4.3 : Réaliser les études pour la construction des infrastructures du CEFORGRIS</t>
  </si>
  <si>
    <t>Activité de l'ILD 4.3 : Rénover et équiper les locaux du CEFORGRIS</t>
  </si>
  <si>
    <t xml:space="preserve">Activité de l'ILD 4.3 : Matériel et mobilier </t>
  </si>
  <si>
    <t>Activité de l'ILD 4.3 : Matériel roulant (moto de liaison )</t>
  </si>
  <si>
    <t>atelier de 30 personnes; salles de conférénces; restauration; transport; télécommunication; couverture médiatique; honoraires de 3 formateurs, Secrétariat/Reprographie</t>
  </si>
  <si>
    <t>recrutement consultant; honoraires consultant; mission d'apprentissage à AAU; invitation du spécialiste en Suivi évaluation de AAU; atelier de validation de la stratégie (secrétariat/reprographie, communication perdiem, restauration, location de salle, transport/carburant); communication (presse); TDRs;Mise en œuvre du plan de suivi evaluation : Atelier de validation du plan de suivi evaluation ; Elaboration des outils de suivi ; La formation des acteurs pour l'utilisation des outils de collecte de données ; Conception de base de données ; Secrétariat/Reprographie</t>
  </si>
  <si>
    <t>Gestion de la base de données ; Analyse periodique de la performance ; Rencontre periodique de redevabilité ; Appui technique à la mise en œuvre du plan de suivi evaluation ; Redaction de rapport de mise en œuvre ;communication, Secrétariat/Reprographie</t>
  </si>
  <si>
    <t>identification de bonnes pratiques; conception des modèles;atelier de validation avec participants: Directeur du CEFORGRIS ; Le coordonnateur du CEFORGRIS ; Le coordonnateur adjoint du CEFORGRIS ; 5 administratifs chaines financières et administratives ; 4 administratifs du CEFORGRIS ; 3 responsables de filières; chauffeur ; Salle de conférence ; Communciation (carte de recherche, etc) ; Restauration ; Transport ; Couverture mediatique, Secrétariat/Reprographie</t>
  </si>
  <si>
    <t>Elaboration des TDR ; identification des personnes ressources ; études et organisation d'un atelier d'autoévaluation, Secrétariat/Reprographie</t>
  </si>
  <si>
    <t>restauration, communication, perdiems, Secrétariat/Reprographie</t>
  </si>
  <si>
    <t>1) travaux équipe technique restreint de 8 participants; salles de conférénces; restauration; transport; télécommunication; couverture médiatique; 2) atelier élargie de 60 personnes; alles de conférénces; restauration; transport; télécommunication; couverture médiatique; Secrétariat/Reprographie</t>
  </si>
  <si>
    <t>communiqué; publicité; prise en charge équipe gestion pédagogique; salles de conférénces; restauration; transport; télécommunication; couverture médiatique; Secrétariat/Reprographie</t>
  </si>
  <si>
    <t>Achat de matériel (spots publicitaire, affiches, signalétique) ; couvertures médiatiques;Création de rubriques;Conceptions de magasines ou d’émissions audiovisuels;Insertions annonces et publicités; adhésion à des réseaux scientifiques; adhésion à des réseaux professionnels; etc;communication , Télé communication + secrétariat reprographie</t>
  </si>
  <si>
    <t>Espace d'hébergement en ligne;Portail d'inscription;Conception et développement de sites Web;Sécurité Web;Assistance et maintenance;nom de domaine; médias sociaux;communication , Télé communication + secrétariat reprographie</t>
  </si>
  <si>
    <t>Opérationalisation du site ; les partenaires du Centre sont mis en réseau à travers le site web</t>
  </si>
  <si>
    <t>Budget estimé (Euros)</t>
  </si>
  <si>
    <t>6.A.20 Assurer l'animation Centre</t>
  </si>
  <si>
    <t xml:space="preserve">dépenses courantes; </t>
  </si>
  <si>
    <t xml:space="preserve">séminaires mensuels (pauses, transport,communication, etc) </t>
  </si>
  <si>
    <t>activités d'animation du centre sont réalisées</t>
  </si>
  <si>
    <t xml:space="preserve">2.A.10 Assurer le fonctionnement du CEFORGRIS  </t>
  </si>
  <si>
    <t>Action 1: FORMATION</t>
  </si>
  <si>
    <t>Action 2: RECHERCHE</t>
  </si>
  <si>
    <t>Action 3:  EQUITE ET ATTRACTIVITE</t>
  </si>
  <si>
    <t>Action 4:PARTENARIATS ACADEMIQUES ET SCIENTIFIQUES</t>
  </si>
  <si>
    <t>Action 5: PARTENARIATS SECTORIELS</t>
  </si>
  <si>
    <t>Action 6: GESTION ET GOUVERNANCE</t>
  </si>
  <si>
    <t>ILD number</t>
  </si>
  <si>
    <t xml:space="preserve">Action 4: Pertinence de </t>
  </si>
  <si>
    <t>l'Education /Recherche \Action du DLI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</si>
</sst>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_-;\-* #,##0.00\ _€_-;_-* &quot;-&quot;??\ _€_-;_-@_-"/>
    <numFmt numFmtId="164" formatCode="_-* #,##0\ _€_-;\-* #,##0\ _€_-;_-* &quot;-&quot;??\ _€_-;_-@_-"/>
  </numFmts>
  <fonts count="23" x14ac:knownFonts="1">
    <font>
      <sz val="11"/>
      <color theme="1"/>
      <name val="Calibri"/>
      <family val="2"/>
      <scheme val="minor"/>
    </font>
    <font>
      <sz val="12"/>
      <color theme="1"/>
      <name val="Times New Roman"/>
      <family val="1"/>
    </font>
    <font>
      <b/>
      <sz val="12"/>
      <color theme="1"/>
      <name val="Times New Roman"/>
      <family val="1"/>
    </font>
    <font>
      <sz val="9"/>
      <color indexed="81"/>
      <name val="Tahoma"/>
      <family val="2"/>
    </font>
    <font>
      <b/>
      <sz val="9"/>
      <color indexed="81"/>
      <name val="Tahoma"/>
      <family val="2"/>
    </font>
    <font>
      <b/>
      <i/>
      <sz val="12"/>
      <color theme="1"/>
      <name val="Times New Roman"/>
      <family val="1"/>
    </font>
    <font>
      <sz val="11"/>
      <color rgb="FF000000"/>
      <name val="Times New Roman"/>
      <family val="1"/>
    </font>
    <font>
      <sz val="11"/>
      <color rgb="FF000000"/>
      <name val="Calibri"/>
      <family val="2"/>
      <scheme val="minor"/>
    </font>
    <font>
      <sz val="11"/>
      <color rgb="FFFF0000"/>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sz val="12"/>
      <color rgb="FF000000"/>
      <name val="Times New Roman"/>
      <family val="1"/>
    </font>
    <font>
      <b/>
      <sz val="12"/>
      <color rgb="FF000000"/>
      <name val="Times New Roman"/>
      <family val="1"/>
    </font>
    <font>
      <sz val="12"/>
      <color rgb="FF000000"/>
      <name val="Calibri"/>
      <family val="2"/>
      <scheme val="minor"/>
    </font>
    <font>
      <sz val="11"/>
      <color rgb="FFFF0000"/>
      <name val="Times New Roman"/>
      <family val="1"/>
    </font>
    <font>
      <sz val="12"/>
      <color rgb="FFFF0000"/>
      <name val="Times New Roman"/>
      <family val="1"/>
    </font>
    <font>
      <b/>
      <sz val="11"/>
      <color rgb="FF000000"/>
      <name val="Times New Roman"/>
      <family val="1"/>
    </font>
    <font>
      <sz val="10"/>
      <color theme="1"/>
      <name val="Times New Roman"/>
      <family val="1"/>
    </font>
    <font>
      <sz val="11"/>
      <color theme="1"/>
      <name val="Times New Roman"/>
      <family val="1"/>
    </font>
    <font>
      <u/>
      <sz val="12"/>
      <color rgb="FF008080"/>
      <name val="Times New Roman"/>
      <family val="1"/>
    </font>
    <font>
      <b/>
      <sz val="11"/>
      <color rgb="FFFF0000"/>
      <name val="Calibri"/>
      <family val="2"/>
      <scheme val="minor"/>
    </font>
    <font>
      <sz val="11"/>
      <color rgb="FF202124"/>
      <name val="Times New Roman"/>
      <family val="1"/>
    </font>
  </fonts>
  <fills count="19">
    <fill>
      <patternFill patternType="none"/>
    </fill>
    <fill>
      <patternFill patternType="gray125"/>
    </fill>
    <fill>
      <patternFill patternType="solid">
        <fgColor rgb="FF009FDA"/>
        <bgColor indexed="64"/>
      </patternFill>
    </fill>
    <fill>
      <patternFill patternType="solid">
        <fgColor theme="8" tint="0.39997558519241921"/>
        <bgColor indexed="64"/>
      </patternFill>
    </fill>
    <fill>
      <patternFill patternType="solid">
        <fgColor theme="3" tint="0.79998168889431442"/>
        <bgColor indexed="64"/>
      </patternFill>
    </fill>
    <fill>
      <patternFill patternType="solid">
        <fgColor rgb="FF0070C0"/>
        <bgColor indexed="64"/>
      </patternFill>
    </fill>
    <fill>
      <patternFill patternType="solid">
        <fgColor rgb="FFC00000"/>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C000"/>
        <bgColor indexed="64"/>
      </patternFill>
    </fill>
    <fill>
      <patternFill patternType="solid">
        <fgColor rgb="FFF8F9FA"/>
        <bgColor indexed="64"/>
      </patternFill>
    </fill>
    <fill>
      <patternFill patternType="solid">
        <fgColor theme="5" tint="0.39997558519241921"/>
        <bgColor indexed="64"/>
      </patternFill>
    </fill>
    <fill>
      <patternFill patternType="solid">
        <fgColor rgb="FF92D050"/>
        <bgColor indexed="64"/>
      </patternFill>
    </fill>
    <fill>
      <patternFill patternType="solid">
        <fgColor rgb="FF00B0F0"/>
        <bgColor indexed="64"/>
      </patternFill>
    </fill>
    <fill>
      <patternFill patternType="solid">
        <fgColor rgb="FFD9D9D9"/>
        <bgColor indexed="64"/>
      </patternFill>
    </fill>
    <fill>
      <patternFill patternType="solid">
        <fgColor rgb="FFFF0000"/>
        <bgColor indexed="64"/>
      </patternFill>
    </fill>
    <fill>
      <patternFill patternType="solid">
        <fgColor theme="8"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s>
  <cellStyleXfs count="2">
    <xf numFmtId="0" fontId="0" fillId="0" borderId="0"/>
    <xf numFmtId="43" fontId="10" fillId="0" borderId="0" applyFont="0" applyFill="0" applyBorder="0" applyAlignment="0" applyProtection="0"/>
  </cellStyleXfs>
  <cellXfs count="226">
    <xf numFmtId="0" fontId="0" fillId="0" borderId="0" xfId="0"/>
    <xf numFmtId="0" fontId="1" fillId="0" borderId="0" xfId="0" applyFont="1"/>
    <xf numFmtId="0" fontId="1" fillId="0" borderId="1" xfId="0" applyFont="1" applyBorder="1"/>
    <xf numFmtId="0" fontId="1" fillId="4" borderId="1" xfId="0" applyFont="1" applyFill="1" applyBorder="1"/>
    <xf numFmtId="0" fontId="1" fillId="0" borderId="4" xfId="0" applyFont="1" applyBorder="1" applyAlignment="1"/>
    <xf numFmtId="0" fontId="1" fillId="0" borderId="2" xfId="0" applyFont="1" applyBorder="1" applyAlignment="1"/>
    <xf numFmtId="0" fontId="1" fillId="0" borderId="6" xfId="0" applyFont="1" applyBorder="1" applyAlignment="1"/>
    <xf numFmtId="0" fontId="1" fillId="0" borderId="0" xfId="0" applyFont="1" applyBorder="1" applyAlignment="1"/>
    <xf numFmtId="0" fontId="1" fillId="0" borderId="7" xfId="0" applyFont="1" applyBorder="1" applyAlignment="1"/>
    <xf numFmtId="0" fontId="1" fillId="5" borderId="0" xfId="0" applyFont="1" applyFill="1" applyBorder="1" applyAlignment="1">
      <alignment horizontal="center"/>
    </xf>
    <xf numFmtId="0" fontId="1" fillId="6" borderId="0" xfId="0" applyFont="1" applyFill="1" applyBorder="1" applyAlignment="1">
      <alignment horizontal="center"/>
    </xf>
    <xf numFmtId="0" fontId="1" fillId="7" borderId="0" xfId="0" applyFont="1" applyFill="1"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center"/>
    </xf>
    <xf numFmtId="0" fontId="1" fillId="2" borderId="1" xfId="0" applyFont="1" applyFill="1" applyBorder="1" applyAlignment="1"/>
    <xf numFmtId="0" fontId="5" fillId="0" borderId="12" xfId="0" applyFont="1" applyFill="1" applyBorder="1" applyAlignment="1">
      <alignment horizontal="left"/>
    </xf>
    <xf numFmtId="0" fontId="5" fillId="0" borderId="13" xfId="0" applyFont="1" applyFill="1" applyBorder="1" applyAlignment="1">
      <alignment horizontal="left"/>
    </xf>
    <xf numFmtId="0" fontId="0" fillId="0" borderId="0" xfId="0" applyFill="1"/>
    <xf numFmtId="0" fontId="1" fillId="0" borderId="14" xfId="0" applyFont="1" applyBorder="1" applyAlignment="1">
      <alignment vertical="center" wrapText="1"/>
    </xf>
    <xf numFmtId="0" fontId="1" fillId="0" borderId="5" xfId="0" applyFont="1" applyBorder="1" applyAlignment="1">
      <alignment wrapText="1"/>
    </xf>
    <xf numFmtId="0" fontId="1" fillId="8" borderId="14" xfId="0" applyFont="1" applyFill="1" applyBorder="1" applyAlignment="1">
      <alignment vertical="center" wrapText="1"/>
    </xf>
    <xf numFmtId="0" fontId="1" fillId="0" borderId="0" xfId="0" applyFont="1" applyBorder="1" applyAlignment="1">
      <alignment vertical="center" wrapText="1"/>
    </xf>
    <xf numFmtId="0" fontId="6" fillId="8" borderId="15" xfId="0" applyFont="1" applyFill="1" applyBorder="1" applyAlignment="1">
      <alignment vertical="center" wrapText="1"/>
    </xf>
    <xf numFmtId="0" fontId="1" fillId="8" borderId="15" xfId="0" applyFont="1" applyFill="1" applyBorder="1" applyAlignment="1">
      <alignment vertical="center" wrapText="1"/>
    </xf>
    <xf numFmtId="0" fontId="1" fillId="8" borderId="16" xfId="0" applyFont="1" applyFill="1" applyBorder="1" applyAlignment="1">
      <alignment vertical="center" wrapText="1"/>
    </xf>
    <xf numFmtId="0" fontId="1" fillId="8" borderId="17" xfId="0" applyFont="1" applyFill="1" applyBorder="1" applyAlignment="1">
      <alignment vertical="center" wrapText="1"/>
    </xf>
    <xf numFmtId="0" fontId="1" fillId="9" borderId="14" xfId="0" applyFont="1" applyFill="1" applyBorder="1" applyAlignment="1">
      <alignment vertical="center" wrapText="1"/>
    </xf>
    <xf numFmtId="0" fontId="1" fillId="0" borderId="12" xfId="0" applyFont="1" applyFill="1" applyBorder="1" applyAlignment="1">
      <alignment horizontal="right"/>
    </xf>
    <xf numFmtId="0" fontId="1" fillId="9" borderId="16" xfId="0" applyFont="1" applyFill="1" applyBorder="1" applyAlignment="1">
      <alignment vertical="center" wrapText="1"/>
    </xf>
    <xf numFmtId="0" fontId="1" fillId="10" borderId="14" xfId="0" applyFont="1" applyFill="1" applyBorder="1" applyAlignment="1">
      <alignment vertical="center" wrapText="1"/>
    </xf>
    <xf numFmtId="0" fontId="1" fillId="0" borderId="1" xfId="0" applyFont="1" applyBorder="1" applyAlignment="1">
      <alignment horizontal="right"/>
    </xf>
    <xf numFmtId="0" fontId="1" fillId="0" borderId="17" xfId="0" applyFont="1" applyFill="1" applyBorder="1" applyAlignment="1">
      <alignment vertical="center" wrapText="1"/>
    </xf>
    <xf numFmtId="0" fontId="1" fillId="0" borderId="18" xfId="0" applyFont="1" applyFill="1" applyBorder="1"/>
    <xf numFmtId="0" fontId="1" fillId="0" borderId="18" xfId="0" applyFont="1" applyBorder="1"/>
    <xf numFmtId="0" fontId="6" fillId="8" borderId="0" xfId="0" applyFont="1" applyFill="1" applyBorder="1" applyAlignment="1">
      <alignment vertical="center" wrapText="1"/>
    </xf>
    <xf numFmtId="0" fontId="1" fillId="0" borderId="12" xfId="0" applyFont="1" applyBorder="1"/>
    <xf numFmtId="0" fontId="1" fillId="2" borderId="12" xfId="0" applyFont="1" applyFill="1" applyBorder="1" applyAlignment="1"/>
    <xf numFmtId="0" fontId="1" fillId="0" borderId="13" xfId="0" applyFont="1" applyBorder="1"/>
    <xf numFmtId="0" fontId="1" fillId="0" borderId="2" xfId="0" applyFont="1" applyFill="1" applyBorder="1"/>
    <xf numFmtId="0" fontId="0" fillId="11" borderId="0" xfId="0" applyFill="1" applyAlignment="1">
      <alignment horizontal="center"/>
    </xf>
    <xf numFmtId="0" fontId="0" fillId="11" borderId="0" xfId="0" applyFill="1"/>
    <xf numFmtId="0" fontId="1" fillId="0" borderId="13" xfId="0" applyFont="1" applyFill="1" applyBorder="1" applyAlignment="1">
      <alignment horizontal="left"/>
    </xf>
    <xf numFmtId="0" fontId="1" fillId="0" borderId="1" xfId="0" applyFont="1" applyBorder="1" applyAlignment="1">
      <alignment wrapText="1"/>
    </xf>
    <xf numFmtId="0" fontId="1" fillId="9" borderId="17" xfId="0" applyFont="1" applyFill="1" applyBorder="1" applyAlignment="1">
      <alignment vertical="center" wrapText="1"/>
    </xf>
    <xf numFmtId="0" fontId="0" fillId="0" borderId="0" xfId="0" applyAlignment="1">
      <alignment wrapText="1"/>
    </xf>
    <xf numFmtId="0" fontId="1" fillId="0" borderId="14" xfId="0" applyFont="1" applyFill="1" applyBorder="1" applyAlignment="1">
      <alignment vertical="center" wrapText="1"/>
    </xf>
    <xf numFmtId="0" fontId="6" fillId="0" borderId="15" xfId="0" applyFont="1" applyFill="1" applyBorder="1" applyAlignment="1">
      <alignment vertical="center" wrapText="1"/>
    </xf>
    <xf numFmtId="0" fontId="1" fillId="2" borderId="1" xfId="0" applyFont="1" applyFill="1" applyBorder="1" applyAlignment="1"/>
    <xf numFmtId="0" fontId="1" fillId="9" borderId="1" xfId="0" applyFont="1" applyFill="1" applyBorder="1"/>
    <xf numFmtId="0" fontId="1" fillId="13" borderId="1" xfId="0" applyFont="1" applyFill="1" applyBorder="1"/>
    <xf numFmtId="0" fontId="1" fillId="6" borderId="1" xfId="0" applyFont="1" applyFill="1" applyBorder="1"/>
    <xf numFmtId="0" fontId="1" fillId="6" borderId="1" xfId="0" applyFont="1" applyFill="1" applyBorder="1" applyAlignment="1"/>
    <xf numFmtId="0" fontId="1" fillId="15" borderId="0" xfId="0" applyFont="1" applyFill="1" applyBorder="1" applyAlignment="1">
      <alignment horizontal="center"/>
    </xf>
    <xf numFmtId="0" fontId="1" fillId="15" borderId="1" xfId="0" applyFont="1" applyFill="1" applyBorder="1" applyAlignment="1"/>
    <xf numFmtId="0" fontId="5" fillId="15" borderId="12" xfId="0" applyFont="1" applyFill="1" applyBorder="1" applyAlignment="1">
      <alignment horizontal="left"/>
    </xf>
    <xf numFmtId="0" fontId="0" fillId="15" borderId="0" xfId="0" applyFill="1"/>
    <xf numFmtId="0" fontId="5" fillId="6" borderId="12" xfId="0" applyFont="1" applyFill="1" applyBorder="1" applyAlignment="1">
      <alignment horizontal="left"/>
    </xf>
    <xf numFmtId="0" fontId="1" fillId="0" borderId="1" xfId="0" applyFont="1" applyFill="1" applyBorder="1" applyAlignment="1"/>
    <xf numFmtId="0" fontId="1" fillId="0" borderId="1" xfId="0" applyFont="1" applyFill="1" applyBorder="1"/>
    <xf numFmtId="0" fontId="0" fillId="0" borderId="0" xfId="0" applyAlignment="1">
      <alignment vertical="center"/>
    </xf>
    <xf numFmtId="0" fontId="0" fillId="14" borderId="0" xfId="0" applyFill="1"/>
    <xf numFmtId="0" fontId="12" fillId="0" borderId="0" xfId="0" applyFont="1" applyAlignment="1">
      <alignment vertical="center"/>
    </xf>
    <xf numFmtId="0" fontId="12" fillId="0" borderId="0" xfId="0" applyFont="1"/>
    <xf numFmtId="0" fontId="6" fillId="0" borderId="0" xfId="0" applyFont="1"/>
    <xf numFmtId="164" fontId="0" fillId="0" borderId="0" xfId="1" applyNumberFormat="1" applyFont="1"/>
    <xf numFmtId="0" fontId="11" fillId="0" borderId="0" xfId="0" applyFont="1"/>
    <xf numFmtId="0" fontId="11" fillId="0" borderId="0" xfId="0" applyFont="1" applyAlignment="1">
      <alignment horizontal="left" vertical="center"/>
    </xf>
    <xf numFmtId="0" fontId="0" fillId="0" borderId="1" xfId="0" applyFont="1" applyFill="1" applyBorder="1"/>
    <xf numFmtId="164" fontId="0" fillId="0" borderId="1" xfId="1" applyNumberFormat="1" applyFont="1" applyBorder="1"/>
    <xf numFmtId="164" fontId="0" fillId="0" borderId="0" xfId="1" applyNumberFormat="1" applyFont="1" applyFill="1" applyBorder="1"/>
    <xf numFmtId="164" fontId="0" fillId="0" borderId="0" xfId="0" applyNumberFormat="1"/>
    <xf numFmtId="164" fontId="0" fillId="0" borderId="0" xfId="1" applyNumberFormat="1" applyFont="1" applyAlignment="1">
      <alignment horizontal="center"/>
    </xf>
    <xf numFmtId="0" fontId="0" fillId="0" borderId="0" xfId="0" applyAlignment="1">
      <alignment horizontal="center"/>
    </xf>
    <xf numFmtId="164" fontId="0" fillId="0" borderId="0" xfId="0" applyNumberFormat="1" applyAlignment="1">
      <alignment horizontal="center"/>
    </xf>
    <xf numFmtId="0" fontId="0" fillId="13" borderId="0" xfId="0" applyFill="1"/>
    <xf numFmtId="164" fontId="0" fillId="13" borderId="0" xfId="0" applyNumberFormat="1" applyFill="1"/>
    <xf numFmtId="0" fontId="0" fillId="13" borderId="0" xfId="0" applyFill="1" applyAlignment="1">
      <alignment vertical="center"/>
    </xf>
    <xf numFmtId="0" fontId="10" fillId="0" borderId="19" xfId="0" applyFont="1" applyFill="1" applyBorder="1" applyAlignment="1">
      <alignment vertical="top" wrapText="1"/>
    </xf>
    <xf numFmtId="0" fontId="0" fillId="0" borderId="0" xfId="0" applyFont="1" applyFill="1" applyBorder="1"/>
    <xf numFmtId="0" fontId="0" fillId="0" borderId="0" xfId="0" applyFont="1" applyFill="1" applyBorder="1" applyAlignment="1">
      <alignment vertical="top" wrapText="1"/>
    </xf>
    <xf numFmtId="0" fontId="0" fillId="0" borderId="19" xfId="0" applyFont="1" applyFill="1" applyBorder="1" applyAlignment="1">
      <alignment vertical="top" wrapText="1"/>
    </xf>
    <xf numFmtId="0" fontId="0" fillId="13" borderId="0" xfId="0" applyFont="1" applyFill="1" applyBorder="1" applyAlignment="1">
      <alignment vertical="top" wrapText="1"/>
    </xf>
    <xf numFmtId="0" fontId="12" fillId="0" borderId="0" xfId="0" applyFont="1" applyAlignment="1">
      <alignment horizontal="left" vertical="center" indent="1"/>
    </xf>
    <xf numFmtId="0" fontId="13" fillId="0" borderId="0" xfId="0" applyFont="1" applyAlignment="1">
      <alignment vertical="center"/>
    </xf>
    <xf numFmtId="0" fontId="11" fillId="0" borderId="18" xfId="0" applyFont="1" applyFill="1" applyBorder="1"/>
    <xf numFmtId="164" fontId="0" fillId="0" borderId="1" xfId="1" applyNumberFormat="1" applyFont="1" applyBorder="1" applyAlignment="1">
      <alignment horizontal="center"/>
    </xf>
    <xf numFmtId="164" fontId="0" fillId="0" borderId="0" xfId="1" applyNumberFormat="1" applyFont="1" applyFill="1" applyBorder="1" applyAlignment="1">
      <alignment horizontal="center"/>
    </xf>
    <xf numFmtId="164" fontId="0" fillId="13" borderId="0" xfId="0" applyNumberFormat="1" applyFill="1" applyAlignment="1">
      <alignment horizontal="center"/>
    </xf>
    <xf numFmtId="164" fontId="11" fillId="0" borderId="0" xfId="0" applyNumberFormat="1" applyFont="1"/>
    <xf numFmtId="164" fontId="11" fillId="13" borderId="0" xfId="0" applyNumberFormat="1" applyFont="1" applyFill="1"/>
    <xf numFmtId="0" fontId="14" fillId="0" borderId="19" xfId="0" applyFont="1" applyBorder="1" applyAlignment="1">
      <alignment horizontal="right" vertical="center"/>
    </xf>
    <xf numFmtId="0" fontId="14" fillId="0" borderId="14" xfId="0" applyFont="1" applyBorder="1" applyAlignment="1">
      <alignment vertical="center"/>
    </xf>
    <xf numFmtId="0" fontId="1" fillId="13" borderId="12" xfId="0" applyFont="1" applyFill="1" applyBorder="1"/>
    <xf numFmtId="0" fontId="1" fillId="13" borderId="0" xfId="0" applyFont="1" applyFill="1" applyBorder="1"/>
    <xf numFmtId="0" fontId="6" fillId="8" borderId="14" xfId="0" applyFont="1" applyFill="1" applyBorder="1" applyAlignment="1">
      <alignment vertical="center" wrapText="1"/>
    </xf>
    <xf numFmtId="0" fontId="6" fillId="0" borderId="0" xfId="0" applyFont="1" applyFill="1" applyBorder="1" applyAlignment="1">
      <alignment vertical="center" wrapText="1"/>
    </xf>
    <xf numFmtId="0" fontId="15" fillId="8" borderId="15" xfId="0" applyFont="1" applyFill="1" applyBorder="1" applyAlignment="1">
      <alignment vertical="center" wrapText="1"/>
    </xf>
    <xf numFmtId="0" fontId="16" fillId="0" borderId="1" xfId="0" applyFont="1" applyBorder="1"/>
    <xf numFmtId="0" fontId="16" fillId="2" borderId="1" xfId="0" applyFont="1" applyFill="1" applyBorder="1" applyAlignment="1"/>
    <xf numFmtId="0" fontId="8" fillId="0" borderId="0" xfId="0" applyFont="1"/>
    <xf numFmtId="0" fontId="13" fillId="0" borderId="0" xfId="0" applyFont="1"/>
    <xf numFmtId="0" fontId="17" fillId="8" borderId="14" xfId="0" applyFont="1" applyFill="1" applyBorder="1" applyAlignment="1">
      <alignment vertical="center" wrapText="1"/>
    </xf>
    <xf numFmtId="3" fontId="7" fillId="0" borderId="19" xfId="0" applyNumberFormat="1" applyFont="1" applyBorder="1" applyAlignment="1">
      <alignment horizontal="center" vertical="center"/>
    </xf>
    <xf numFmtId="0" fontId="7" fillId="0" borderId="14" xfId="0" applyFont="1" applyBorder="1" applyAlignment="1">
      <alignment vertical="center"/>
    </xf>
    <xf numFmtId="0" fontId="9" fillId="0" borderId="14" xfId="0" applyFont="1" applyBorder="1" applyAlignment="1">
      <alignment horizontal="justify" vertical="center" wrapText="1"/>
    </xf>
    <xf numFmtId="0" fontId="7" fillId="0" borderId="19" xfId="0" applyFont="1" applyBorder="1" applyAlignment="1">
      <alignment horizontal="center" vertical="center"/>
    </xf>
    <xf numFmtId="0" fontId="9" fillId="0" borderId="0" xfId="0" applyFont="1" applyBorder="1" applyAlignment="1">
      <alignment horizontal="justify" vertical="center" wrapText="1"/>
    </xf>
    <xf numFmtId="0" fontId="11" fillId="0" borderId="0" xfId="0" applyFont="1" applyAlignment="1">
      <alignment vertical="center"/>
    </xf>
    <xf numFmtId="0" fontId="12" fillId="0" borderId="0" xfId="0" applyFont="1" applyAlignment="1">
      <alignment vertical="center" wrapText="1"/>
    </xf>
    <xf numFmtId="0" fontId="1" fillId="0" borderId="1" xfId="0" applyFont="1" applyBorder="1" applyAlignment="1">
      <alignment vertical="top" wrapText="1"/>
    </xf>
    <xf numFmtId="0" fontId="1" fillId="0" borderId="12" xfId="0" applyFont="1" applyFill="1" applyBorder="1" applyAlignment="1">
      <alignment horizontal="left" vertical="top" wrapText="1"/>
    </xf>
    <xf numFmtId="0" fontId="18" fillId="0" borderId="1" xfId="0" applyFont="1" applyBorder="1" applyAlignment="1">
      <alignment vertical="top" wrapText="1"/>
    </xf>
    <xf numFmtId="0" fontId="6" fillId="0" borderId="0" xfId="0" applyFont="1" applyAlignment="1">
      <alignment wrapText="1"/>
    </xf>
    <xf numFmtId="0" fontId="19" fillId="0" borderId="0" xfId="0" applyFont="1"/>
    <xf numFmtId="0" fontId="6" fillId="0" borderId="0" xfId="0" applyFont="1" applyAlignment="1">
      <alignment vertical="center"/>
    </xf>
    <xf numFmtId="0" fontId="6" fillId="0" borderId="0" xfId="0" applyNumberFormat="1" applyFont="1" applyAlignment="1">
      <alignment vertical="center" wrapText="1"/>
    </xf>
    <xf numFmtId="0" fontId="1" fillId="0" borderId="0" xfId="0" applyFont="1" applyFill="1" applyBorder="1" applyAlignment="1">
      <alignment horizontal="left" vertical="top" wrapText="1"/>
    </xf>
    <xf numFmtId="0" fontId="1" fillId="0" borderId="12" xfId="0" applyFont="1" applyFill="1" applyBorder="1"/>
    <xf numFmtId="0" fontId="1" fillId="0" borderId="12" xfId="0" applyFont="1" applyFill="1" applyBorder="1" applyAlignment="1"/>
    <xf numFmtId="0" fontId="1" fillId="0" borderId="12" xfId="0" applyFont="1" applyFill="1" applyBorder="1" applyAlignment="1">
      <alignment vertical="top" wrapText="1"/>
    </xf>
    <xf numFmtId="0" fontId="1" fillId="0" borderId="13" xfId="0" applyFont="1" applyFill="1" applyBorder="1"/>
    <xf numFmtId="164" fontId="0" fillId="11" borderId="0" xfId="0" applyNumberFormat="1" applyFill="1"/>
    <xf numFmtId="0" fontId="1" fillId="0" borderId="0" xfId="0" applyFont="1" applyFill="1" applyBorder="1"/>
    <xf numFmtId="0" fontId="11" fillId="11" borderId="0" xfId="0" applyFont="1" applyFill="1"/>
    <xf numFmtId="0" fontId="20" fillId="16" borderId="19" xfId="0" applyFont="1" applyFill="1" applyBorder="1" applyAlignment="1">
      <alignment horizontal="center" vertical="center" wrapText="1"/>
    </xf>
    <xf numFmtId="0" fontId="12" fillId="16" borderId="19" xfId="0" applyFont="1" applyFill="1" applyBorder="1" applyAlignment="1">
      <alignment horizontal="center" vertical="center" wrapText="1"/>
    </xf>
    <xf numFmtId="0" fontId="1" fillId="16" borderId="19" xfId="0" applyFont="1" applyFill="1" applyBorder="1" applyAlignment="1">
      <alignment horizontal="center" vertical="center" wrapText="1"/>
    </xf>
    <xf numFmtId="0" fontId="1" fillId="0" borderId="15" xfId="0" applyFont="1" applyFill="1" applyBorder="1" applyAlignment="1">
      <alignment vertical="center" wrapText="1"/>
    </xf>
    <xf numFmtId="0" fontId="0" fillId="9" borderId="0" xfId="0" applyFill="1" applyAlignment="1">
      <alignment vertical="center"/>
    </xf>
    <xf numFmtId="0" fontId="0" fillId="9" borderId="0" xfId="0" applyFill="1"/>
    <xf numFmtId="0" fontId="0" fillId="17" borderId="0" xfId="0" applyFill="1" applyAlignment="1">
      <alignment vertical="center"/>
    </xf>
    <xf numFmtId="0" fontId="0" fillId="17" borderId="0" xfId="0" applyFill="1"/>
    <xf numFmtId="0" fontId="12" fillId="9" borderId="0" xfId="0" applyFont="1" applyFill="1" applyAlignment="1">
      <alignment vertical="center"/>
    </xf>
    <xf numFmtId="0" fontId="13" fillId="9" borderId="0" xfId="0" applyFont="1" applyFill="1" applyAlignment="1">
      <alignment vertical="center"/>
    </xf>
    <xf numFmtId="0" fontId="0" fillId="9" borderId="0" xfId="0" applyFill="1" applyAlignment="1">
      <alignment horizontal="center"/>
    </xf>
    <xf numFmtId="164" fontId="0" fillId="9" borderId="0" xfId="0" applyNumberFormat="1" applyFill="1" applyAlignment="1">
      <alignment horizontal="center"/>
    </xf>
    <xf numFmtId="0" fontId="1" fillId="9" borderId="0" xfId="0" applyFont="1" applyFill="1" applyBorder="1"/>
    <xf numFmtId="0" fontId="11" fillId="9" borderId="0" xfId="0" applyFont="1" applyFill="1"/>
    <xf numFmtId="0" fontId="11" fillId="8" borderId="0" xfId="0" applyFont="1" applyFill="1" applyAlignment="1">
      <alignment horizontal="left" vertical="center" wrapText="1"/>
    </xf>
    <xf numFmtId="0" fontId="0" fillId="8" borderId="0" xfId="0" applyFill="1"/>
    <xf numFmtId="0" fontId="0" fillId="8" borderId="0" xfId="0" applyFill="1" applyAlignment="1">
      <alignment horizontal="center"/>
    </xf>
    <xf numFmtId="164" fontId="0" fillId="8" borderId="0" xfId="0" applyNumberFormat="1" applyFill="1"/>
    <xf numFmtId="0" fontId="0" fillId="8" borderId="0" xfId="0" applyFill="1" applyAlignment="1">
      <alignment vertical="center"/>
    </xf>
    <xf numFmtId="0" fontId="10" fillId="17" borderId="19" xfId="0" applyFont="1" applyFill="1" applyBorder="1" applyAlignment="1">
      <alignment vertical="top" wrapText="1"/>
    </xf>
    <xf numFmtId="0" fontId="10" fillId="17" borderId="19" xfId="0" applyFont="1" applyFill="1" applyBorder="1" applyAlignment="1">
      <alignment vertical="top"/>
    </xf>
    <xf numFmtId="0" fontId="21" fillId="0" borderId="0" xfId="0" applyFont="1"/>
    <xf numFmtId="0" fontId="8" fillId="0" borderId="0" xfId="0" applyFont="1" applyAlignment="1">
      <alignment vertical="center"/>
    </xf>
    <xf numFmtId="0" fontId="8" fillId="13" borderId="0" xfId="0" applyFont="1" applyFill="1"/>
    <xf numFmtId="0" fontId="1" fillId="2" borderId="1" xfId="0" applyFont="1" applyFill="1" applyBorder="1" applyAlignment="1"/>
    <xf numFmtId="0" fontId="19" fillId="0" borderId="0" xfId="0" applyFont="1" applyAlignment="1">
      <alignment wrapText="1"/>
    </xf>
    <xf numFmtId="0" fontId="1" fillId="0" borderId="1" xfId="0" applyFont="1" applyFill="1" applyBorder="1" applyAlignment="1">
      <alignment vertical="top" wrapText="1"/>
    </xf>
    <xf numFmtId="0" fontId="1" fillId="0" borderId="9" xfId="0" applyFont="1" applyFill="1" applyBorder="1" applyAlignment="1">
      <alignment vertical="center" wrapText="1"/>
    </xf>
    <xf numFmtId="0" fontId="1" fillId="0" borderId="9" xfId="0" applyFont="1" applyFill="1" applyBorder="1"/>
    <xf numFmtId="0" fontId="1" fillId="0" borderId="9" xfId="0" applyFont="1" applyFill="1" applyBorder="1" applyAlignment="1"/>
    <xf numFmtId="0" fontId="1" fillId="0" borderId="9" xfId="0" applyFont="1" applyFill="1" applyBorder="1" applyAlignment="1">
      <alignment vertical="top" wrapText="1"/>
    </xf>
    <xf numFmtId="0" fontId="18" fillId="0" borderId="9" xfId="0" applyFont="1" applyFill="1" applyBorder="1" applyAlignment="1">
      <alignment vertical="top" wrapText="1"/>
    </xf>
    <xf numFmtId="0" fontId="12" fillId="0" borderId="1" xfId="0" applyFont="1" applyFill="1" applyBorder="1" applyAlignment="1">
      <alignment vertical="center" wrapText="1"/>
    </xf>
    <xf numFmtId="0" fontId="0" fillId="17" borderId="19" xfId="0" applyFont="1" applyFill="1" applyBorder="1" applyAlignment="1">
      <alignment vertical="top"/>
    </xf>
    <xf numFmtId="0" fontId="19" fillId="0" borderId="5" xfId="0" applyFont="1" applyBorder="1" applyAlignment="1">
      <alignment wrapText="1"/>
    </xf>
    <xf numFmtId="0" fontId="19" fillId="0" borderId="0" xfId="0" applyFont="1" applyBorder="1" applyAlignment="1"/>
    <xf numFmtId="0" fontId="19" fillId="0" borderId="7" xfId="0" applyFont="1" applyBorder="1" applyAlignment="1"/>
    <xf numFmtId="0" fontId="19" fillId="0" borderId="1" xfId="0" applyFont="1" applyBorder="1" applyAlignment="1">
      <alignment vertical="top" wrapText="1"/>
    </xf>
    <xf numFmtId="0" fontId="19" fillId="0" borderId="1" xfId="0" applyFont="1" applyBorder="1" applyAlignment="1">
      <alignment wrapText="1"/>
    </xf>
    <xf numFmtId="0" fontId="19" fillId="0" borderId="1" xfId="0" applyFont="1" applyBorder="1"/>
    <xf numFmtId="0" fontId="19" fillId="0" borderId="12" xfId="0" applyFont="1" applyFill="1" applyBorder="1" applyAlignment="1">
      <alignment horizontal="left" wrapText="1"/>
    </xf>
    <xf numFmtId="0" fontId="19" fillId="0" borderId="12" xfId="0" applyFont="1" applyFill="1" applyBorder="1" applyAlignment="1">
      <alignment horizontal="left" vertical="top" wrapText="1"/>
    </xf>
    <xf numFmtId="0" fontId="6" fillId="0" borderId="0" xfId="0" applyFont="1" applyAlignment="1">
      <alignment vertical="top" wrapText="1"/>
    </xf>
    <xf numFmtId="0" fontId="19" fillId="0" borderId="14" xfId="0" applyFont="1" applyFill="1" applyBorder="1" applyAlignment="1">
      <alignment vertical="top" wrapText="1"/>
    </xf>
    <xf numFmtId="0" fontId="19" fillId="0" borderId="1" xfId="0" applyFont="1" applyBorder="1" applyAlignment="1">
      <alignment vertical="top"/>
    </xf>
    <xf numFmtId="0" fontId="19" fillId="0" borderId="14" xfId="0" applyFont="1" applyBorder="1" applyAlignment="1">
      <alignment vertical="center" wrapText="1"/>
    </xf>
    <xf numFmtId="49" fontId="19" fillId="0" borderId="1" xfId="0" applyNumberFormat="1" applyFont="1" applyBorder="1" applyAlignment="1">
      <alignment wrapText="1"/>
    </xf>
    <xf numFmtId="0" fontId="19" fillId="0" borderId="0" xfId="0" applyFont="1" applyFill="1" applyAlignment="1">
      <alignment vertical="center" wrapText="1"/>
    </xf>
    <xf numFmtId="0" fontId="22" fillId="0" borderId="0" xfId="0" applyFont="1" applyAlignment="1">
      <alignment horizontal="left" vertical="center" wrapText="1"/>
    </xf>
    <xf numFmtId="0" fontId="19" fillId="0" borderId="17" xfId="0" applyFont="1" applyFill="1" applyBorder="1" applyAlignment="1">
      <alignment vertical="center" wrapText="1"/>
    </xf>
    <xf numFmtId="0" fontId="6" fillId="0" borderId="0" xfId="0" applyFont="1" applyFill="1" applyAlignment="1">
      <alignment vertical="center" wrapText="1"/>
    </xf>
    <xf numFmtId="0" fontId="6" fillId="0" borderId="1" xfId="0" applyFont="1" applyFill="1" applyBorder="1" applyAlignment="1">
      <alignment vertical="center" wrapText="1"/>
    </xf>
    <xf numFmtId="0" fontId="22" fillId="0" borderId="0" xfId="0" applyFont="1" applyAlignment="1">
      <alignment horizontal="left" vertical="center"/>
    </xf>
    <xf numFmtId="0" fontId="22" fillId="12" borderId="0" xfId="0" applyFont="1" applyFill="1" applyAlignment="1">
      <alignment horizontal="left" vertical="center"/>
    </xf>
    <xf numFmtId="0" fontId="19" fillId="0" borderId="14" xfId="0" applyFont="1" applyFill="1" applyBorder="1" applyAlignment="1">
      <alignment vertical="center" wrapText="1"/>
    </xf>
    <xf numFmtId="0" fontId="5" fillId="2" borderId="12" xfId="0" applyFont="1" applyFill="1" applyBorder="1" applyAlignment="1">
      <alignment horizontal="left"/>
    </xf>
    <xf numFmtId="0" fontId="1" fillId="0" borderId="21" xfId="0" applyFont="1" applyFill="1" applyBorder="1" applyAlignment="1">
      <alignment vertical="center" wrapText="1"/>
    </xf>
    <xf numFmtId="0" fontId="6" fillId="0" borderId="1" xfId="0" applyFont="1" applyFill="1" applyBorder="1" applyAlignment="1">
      <alignment wrapText="1"/>
    </xf>
    <xf numFmtId="0" fontId="5" fillId="0" borderId="1" xfId="0" applyFont="1" applyFill="1" applyBorder="1" applyAlignment="1">
      <alignment horizontal="left"/>
    </xf>
    <xf numFmtId="0" fontId="1" fillId="0" borderId="1" xfId="0" applyFont="1" applyFill="1" applyBorder="1" applyAlignment="1">
      <alignment horizontal="left" vertical="top" wrapText="1"/>
    </xf>
    <xf numFmtId="0" fontId="1" fillId="0" borderId="1" xfId="0" applyFont="1" applyFill="1" applyBorder="1" applyAlignment="1">
      <alignment horizontal="right"/>
    </xf>
    <xf numFmtId="0" fontId="5" fillId="2" borderId="1" xfId="0" applyFont="1" applyFill="1" applyBorder="1" applyAlignment="1">
      <alignment horizontal="left"/>
    </xf>
    <xf numFmtId="0" fontId="19" fillId="0" borderId="0" xfId="0" applyFont="1" applyFill="1" applyAlignment="1">
      <alignment wrapText="1"/>
    </xf>
    <xf numFmtId="0" fontId="19" fillId="0" borderId="1" xfId="0" applyFont="1" applyFill="1" applyBorder="1" applyAlignment="1">
      <alignment horizontal="left" wrapText="1"/>
    </xf>
    <xf numFmtId="0" fontId="19" fillId="0" borderId="1" xfId="0" applyFont="1" applyFill="1" applyBorder="1" applyAlignment="1">
      <alignment wrapText="1"/>
    </xf>
    <xf numFmtId="0" fontId="0" fillId="0" borderId="1" xfId="0" applyFill="1" applyBorder="1"/>
    <xf numFmtId="0" fontId="0" fillId="0" borderId="1" xfId="0" applyFill="1" applyBorder="1" applyAlignment="1">
      <alignment vertical="top"/>
    </xf>
    <xf numFmtId="0" fontId="19" fillId="0" borderId="1" xfId="0" applyFont="1" applyFill="1" applyBorder="1" applyAlignment="1">
      <alignment horizontal="left"/>
    </xf>
    <xf numFmtId="0" fontId="0" fillId="0" borderId="1" xfId="0" applyFill="1" applyBorder="1" applyAlignment="1">
      <alignment wrapText="1"/>
    </xf>
    <xf numFmtId="0" fontId="0" fillId="0" borderId="0" xfId="0" applyFill="1" applyBorder="1"/>
    <xf numFmtId="0" fontId="0" fillId="2" borderId="1" xfId="0" applyFill="1" applyBorder="1"/>
    <xf numFmtId="0" fontId="1" fillId="9" borderId="1" xfId="0" applyFont="1" applyFill="1" applyBorder="1" applyAlignment="1">
      <alignment horizontal="left"/>
    </xf>
    <xf numFmtId="0" fontId="1" fillId="9" borderId="9" xfId="0" applyFont="1" applyFill="1" applyBorder="1"/>
    <xf numFmtId="0" fontId="1" fillId="0" borderId="0" xfId="0" applyFont="1" applyBorder="1" applyAlignment="1">
      <alignment horizontal="center"/>
    </xf>
    <xf numFmtId="0" fontId="1" fillId="2" borderId="1" xfId="0" applyFont="1" applyFill="1" applyBorder="1" applyAlignment="1"/>
    <xf numFmtId="0" fontId="1" fillId="9" borderId="13" xfId="0" applyFont="1" applyFill="1" applyBorder="1" applyAlignment="1">
      <alignment horizontal="left"/>
    </xf>
    <xf numFmtId="0" fontId="0" fillId="18" borderId="2" xfId="0" applyFill="1" applyBorder="1" applyAlignment="1">
      <alignment horizontal="center" wrapText="1"/>
    </xf>
    <xf numFmtId="0" fontId="2" fillId="3" borderId="1" xfId="0" applyFont="1" applyFill="1" applyBorder="1" applyAlignment="1">
      <alignment horizontal="left"/>
    </xf>
    <xf numFmtId="0" fontId="2" fillId="3" borderId="11" xfId="0" applyFont="1" applyFill="1" applyBorder="1" applyAlignment="1">
      <alignment horizontal="left"/>
    </xf>
    <xf numFmtId="0" fontId="2" fillId="3" borderId="12" xfId="0" applyFont="1" applyFill="1" applyBorder="1" applyAlignment="1">
      <alignment horizontal="left"/>
    </xf>
    <xf numFmtId="0" fontId="2" fillId="3" borderId="13" xfId="0" applyFont="1" applyFill="1" applyBorder="1" applyAlignment="1">
      <alignment horizontal="left"/>
    </xf>
    <xf numFmtId="0" fontId="13" fillId="3" borderId="0" xfId="0" applyFont="1" applyFill="1" applyAlignment="1">
      <alignment horizontal="left"/>
    </xf>
    <xf numFmtId="0" fontId="1" fillId="2" borderId="9" xfId="0" applyFont="1" applyFill="1" applyBorder="1" applyAlignment="1">
      <alignment horizontal="center" wrapText="1"/>
    </xf>
    <xf numFmtId="0" fontId="1" fillId="2" borderId="10" xfId="0" applyFont="1" applyFill="1" applyBorder="1" applyAlignment="1">
      <alignment horizontal="center"/>
    </xf>
    <xf numFmtId="0" fontId="1" fillId="2" borderId="1" xfId="0" applyFont="1" applyFill="1" applyBorder="1" applyAlignment="1">
      <alignment horizontal="center" wrapText="1"/>
    </xf>
    <xf numFmtId="0" fontId="1" fillId="2" borderId="10" xfId="0" applyFont="1" applyFill="1" applyBorder="1" applyAlignment="1">
      <alignment horizontal="center" wrapText="1"/>
    </xf>
    <xf numFmtId="0" fontId="1" fillId="2" borderId="1" xfId="0" applyFont="1" applyFill="1" applyBorder="1" applyAlignment="1">
      <alignment horizontal="center"/>
    </xf>
    <xf numFmtId="0" fontId="1" fillId="2" borderId="1" xfId="0" applyFont="1" applyFill="1" applyBorder="1" applyAlignment="1">
      <alignment horizontal="left"/>
    </xf>
    <xf numFmtId="0" fontId="1" fillId="15" borderId="1" xfId="0" applyFont="1" applyFill="1" applyBorder="1" applyAlignment="1">
      <alignment horizontal="center"/>
    </xf>
    <xf numFmtId="0" fontId="1" fillId="2" borderId="1" xfId="0" applyFont="1" applyFill="1" applyBorder="1" applyAlignment="1"/>
    <xf numFmtId="0" fontId="2" fillId="2" borderId="1" xfId="0" applyFont="1" applyFill="1" applyBorder="1" applyAlignment="1">
      <alignment horizontal="center"/>
    </xf>
    <xf numFmtId="0" fontId="19" fillId="2" borderId="9" xfId="0" applyFont="1" applyFill="1" applyBorder="1" applyAlignment="1">
      <alignment horizontal="center"/>
    </xf>
    <xf numFmtId="0" fontId="19" fillId="2" borderId="10" xfId="0" applyFont="1" applyFill="1" applyBorder="1" applyAlignment="1">
      <alignment horizontal="center"/>
    </xf>
    <xf numFmtId="0" fontId="1" fillId="0" borderId="0" xfId="0" applyFont="1" applyBorder="1" applyAlignment="1">
      <alignment horizontal="center"/>
    </xf>
    <xf numFmtId="0" fontId="1" fillId="0" borderId="3" xfId="0" applyFont="1" applyBorder="1" applyAlignment="1">
      <alignment horizontal="center"/>
    </xf>
    <xf numFmtId="0" fontId="1" fillId="0" borderId="0" xfId="0" applyFont="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2" fillId="3" borderId="11" xfId="0" applyFont="1" applyFill="1" applyBorder="1" applyAlignment="1">
      <alignment horizontal="left" wrapText="1"/>
    </xf>
    <xf numFmtId="0" fontId="1" fillId="2" borderId="9" xfId="0" applyFont="1" applyFill="1" applyBorder="1" applyAlignment="1">
      <alignment horizontal="center"/>
    </xf>
    <xf numFmtId="0" fontId="0" fillId="0" borderId="20" xfId="0" applyBorder="1" applyAlignment="1">
      <alignment horizontal="left" wrapText="1"/>
    </xf>
    <xf numFmtId="0" fontId="12" fillId="0" borderId="0" xfId="0" applyFont="1" applyFill="1" applyAlignment="1">
      <alignment vertical="center" wrapText="1"/>
    </xf>
  </cellXfs>
  <cellStyles count="2">
    <cellStyle name="Milliers" xfId="1" builtinId="3"/>
    <cellStyle name="Normal" xfId="0" builtinId="0"/>
  </cellStyles>
  <dxfs count="0"/>
  <tableStyles count="0" defaultTableStyle="TableStyleMedium2" defaultPivotStyle="PivotStyleLight16"/>
  <colors>
    <mruColors>
      <color rgb="FF009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60"/>
  <sheetViews>
    <sheetView tabSelected="1" topLeftCell="A31" zoomScale="120" zoomScaleNormal="120" workbookViewId="0">
      <selection activeCell="B34" sqref="B34"/>
    </sheetView>
  </sheetViews>
  <sheetFormatPr baseColWidth="10" defaultColWidth="8.88671875" defaultRowHeight="14.4" x14ac:dyDescent="0.3"/>
  <cols>
    <col min="1" max="1" width="51.88671875" style="113" customWidth="1"/>
    <col min="2" max="2" width="52.6640625" style="113" customWidth="1"/>
    <col min="3" max="3" width="20" customWidth="1"/>
    <col min="4" max="4" width="3.109375" style="55" customWidth="1"/>
    <col min="5" max="5" width="10.6640625" customWidth="1"/>
    <col min="6" max="6" width="8.88671875" customWidth="1"/>
    <col min="7" max="7" width="16.109375" customWidth="1"/>
    <col min="8" max="8" width="3.88671875" style="55" customWidth="1"/>
    <col min="9" max="11" width="8.88671875" customWidth="1"/>
    <col min="12" max="12" width="3.44140625" style="55" customWidth="1"/>
    <col min="13" max="15" width="8.88671875" customWidth="1"/>
    <col min="16" max="16" width="3.6640625" style="55" customWidth="1"/>
    <col min="17" max="19" width="8.88671875" customWidth="1"/>
    <col min="20" max="20" width="3.5546875" style="55" customWidth="1"/>
    <col min="21" max="21" width="36.6640625" customWidth="1"/>
    <col min="22" max="22" width="36.6640625" hidden="1" customWidth="1"/>
    <col min="23" max="24" width="12" customWidth="1"/>
    <col min="25" max="25" width="14.88671875" customWidth="1"/>
    <col min="26" max="26" width="51.88671875" customWidth="1"/>
    <col min="27" max="27" width="26.44140625" customWidth="1"/>
  </cols>
  <sheetData>
    <row r="1" spans="1:27" s="1" customFormat="1" ht="28.2" x14ac:dyDescent="0.3">
      <c r="A1" s="4" t="s">
        <v>0</v>
      </c>
      <c r="B1" s="158" t="s">
        <v>63</v>
      </c>
      <c r="C1" s="7"/>
      <c r="D1" s="52"/>
      <c r="E1" s="11"/>
      <c r="F1" s="217"/>
      <c r="G1" s="217"/>
      <c r="H1" s="217"/>
      <c r="I1" s="217"/>
      <c r="J1" s="217"/>
      <c r="K1" s="217"/>
      <c r="L1" s="217"/>
      <c r="M1" s="217"/>
      <c r="N1" s="217"/>
      <c r="O1" s="217"/>
      <c r="P1" s="217"/>
      <c r="Q1" s="217"/>
      <c r="R1" s="217"/>
      <c r="S1" s="217"/>
      <c r="T1" s="217"/>
      <c r="U1" s="217"/>
      <c r="V1" s="217"/>
      <c r="W1" s="217"/>
      <c r="X1" s="217"/>
      <c r="Y1" s="217"/>
      <c r="Z1" s="218"/>
    </row>
    <row r="2" spans="1:27" s="1" customFormat="1" ht="15.6" x14ac:dyDescent="0.3">
      <c r="A2" s="5" t="s">
        <v>1</v>
      </c>
      <c r="B2" s="159" t="s">
        <v>64</v>
      </c>
      <c r="C2" s="7"/>
      <c r="D2" s="52"/>
      <c r="E2" s="9"/>
      <c r="F2" s="217" t="s">
        <v>2</v>
      </c>
      <c r="G2" s="217"/>
      <c r="H2" s="52"/>
      <c r="I2" s="197"/>
      <c r="J2" s="197"/>
      <c r="K2" s="197"/>
      <c r="L2" s="52"/>
      <c r="M2" s="197"/>
      <c r="N2" s="197"/>
      <c r="O2" s="197"/>
      <c r="P2" s="52"/>
      <c r="Q2" s="197"/>
      <c r="R2" s="197"/>
      <c r="S2" s="197"/>
      <c r="T2" s="52"/>
      <c r="U2" s="197"/>
      <c r="V2" s="197"/>
      <c r="W2" s="197"/>
      <c r="X2" s="197"/>
      <c r="Y2" s="197"/>
      <c r="Z2" s="197"/>
    </row>
    <row r="3" spans="1:27" s="1" customFormat="1" ht="15.6" x14ac:dyDescent="0.3">
      <c r="A3" s="5" t="s">
        <v>3</v>
      </c>
      <c r="B3" s="159"/>
      <c r="C3" s="7"/>
      <c r="D3" s="219"/>
      <c r="E3" s="219"/>
      <c r="F3" s="219"/>
      <c r="G3" s="219"/>
      <c r="H3" s="219"/>
      <c r="I3" s="219"/>
      <c r="J3" s="219"/>
      <c r="K3" s="219"/>
      <c r="L3" s="219"/>
      <c r="M3" s="219"/>
      <c r="N3" s="219"/>
      <c r="O3" s="219"/>
      <c r="P3" s="219"/>
      <c r="Q3" s="219"/>
      <c r="R3" s="219"/>
      <c r="S3" s="219"/>
      <c r="T3" s="219"/>
      <c r="U3" s="219"/>
      <c r="V3" s="219"/>
      <c r="W3" s="219"/>
      <c r="X3" s="219"/>
      <c r="Y3" s="219"/>
      <c r="Z3" s="219"/>
    </row>
    <row r="4" spans="1:27" s="1" customFormat="1" ht="15.6" x14ac:dyDescent="0.3">
      <c r="A4" s="5" t="s">
        <v>4</v>
      </c>
      <c r="B4" s="159"/>
      <c r="C4" s="7"/>
      <c r="D4" s="52"/>
      <c r="E4" s="10"/>
      <c r="F4" s="217" t="s">
        <v>5</v>
      </c>
      <c r="G4" s="217"/>
      <c r="H4" s="217"/>
      <c r="I4" s="217"/>
      <c r="J4" s="217"/>
      <c r="K4" s="217"/>
      <c r="L4" s="217"/>
      <c r="M4" s="217"/>
      <c r="N4" s="217"/>
      <c r="O4" s="217"/>
      <c r="P4" s="217"/>
      <c r="Q4" s="217"/>
      <c r="R4" s="217"/>
      <c r="S4" s="217"/>
      <c r="T4" s="217"/>
      <c r="U4" s="217"/>
      <c r="V4" s="217"/>
      <c r="W4" s="217"/>
      <c r="X4" s="217"/>
      <c r="Y4" s="217"/>
      <c r="Z4" s="218"/>
    </row>
    <row r="5" spans="1:27" s="1" customFormat="1" ht="15.6" x14ac:dyDescent="0.3">
      <c r="A5" s="6" t="s">
        <v>6</v>
      </c>
      <c r="B5" s="160" t="s">
        <v>65</v>
      </c>
      <c r="C5" s="8"/>
      <c r="D5" s="220"/>
      <c r="E5" s="220"/>
      <c r="F5" s="220"/>
      <c r="G5" s="220"/>
      <c r="H5" s="220"/>
      <c r="I5" s="220"/>
      <c r="J5" s="220"/>
      <c r="K5" s="220"/>
      <c r="L5" s="220"/>
      <c r="M5" s="220"/>
      <c r="N5" s="220"/>
      <c r="O5" s="220"/>
      <c r="P5" s="220"/>
      <c r="Q5" s="220"/>
      <c r="R5" s="220"/>
      <c r="S5" s="220"/>
      <c r="T5" s="220"/>
      <c r="U5" s="220"/>
      <c r="V5" s="220"/>
      <c r="W5" s="220"/>
      <c r="X5" s="220"/>
      <c r="Y5" s="220"/>
      <c r="Z5" s="221"/>
    </row>
    <row r="6" spans="1:27" ht="15.6" x14ac:dyDescent="0.3">
      <c r="A6" s="214" t="s">
        <v>7</v>
      </c>
      <c r="B6" s="215" t="s">
        <v>8</v>
      </c>
      <c r="C6" s="206" t="s">
        <v>9</v>
      </c>
      <c r="D6" s="212"/>
      <c r="E6" s="213" t="s">
        <v>10</v>
      </c>
      <c r="F6" s="213"/>
      <c r="G6" s="213"/>
      <c r="H6" s="212"/>
      <c r="I6" s="211" t="s">
        <v>11</v>
      </c>
      <c r="J6" s="211"/>
      <c r="K6" s="211"/>
      <c r="L6" s="212"/>
      <c r="M6" s="213" t="s">
        <v>12</v>
      </c>
      <c r="N6" s="213"/>
      <c r="O6" s="213"/>
      <c r="P6" s="212"/>
      <c r="Q6" s="211" t="s">
        <v>13</v>
      </c>
      <c r="R6" s="211"/>
      <c r="S6" s="211"/>
      <c r="T6" s="212"/>
      <c r="U6" s="206" t="s">
        <v>14</v>
      </c>
      <c r="V6" s="206" t="s">
        <v>15</v>
      </c>
      <c r="W6" s="208" t="s">
        <v>408</v>
      </c>
      <c r="X6" s="206" t="s">
        <v>17</v>
      </c>
      <c r="Y6" s="206" t="s">
        <v>18</v>
      </c>
      <c r="Z6" s="210" t="s">
        <v>19</v>
      </c>
      <c r="AA6" s="200" t="s">
        <v>420</v>
      </c>
    </row>
    <row r="7" spans="1:27" ht="15.6" x14ac:dyDescent="0.3">
      <c r="A7" s="214"/>
      <c r="B7" s="216"/>
      <c r="C7" s="207"/>
      <c r="D7" s="212"/>
      <c r="E7" s="3" t="s">
        <v>20</v>
      </c>
      <c r="F7" s="3" t="s">
        <v>21</v>
      </c>
      <c r="G7" s="3" t="s">
        <v>22</v>
      </c>
      <c r="H7" s="212"/>
      <c r="I7" s="3" t="s">
        <v>23</v>
      </c>
      <c r="J7" s="3" t="s">
        <v>24</v>
      </c>
      <c r="K7" s="3" t="s">
        <v>25</v>
      </c>
      <c r="L7" s="212"/>
      <c r="M7" s="3" t="s">
        <v>26</v>
      </c>
      <c r="N7" s="3" t="s">
        <v>27</v>
      </c>
      <c r="O7" s="3" t="s">
        <v>28</v>
      </c>
      <c r="P7" s="212"/>
      <c r="Q7" s="3" t="s">
        <v>29</v>
      </c>
      <c r="R7" s="3" t="s">
        <v>30</v>
      </c>
      <c r="S7" s="3" t="s">
        <v>31</v>
      </c>
      <c r="T7" s="212"/>
      <c r="U7" s="207"/>
      <c r="V7" s="207"/>
      <c r="W7" s="208"/>
      <c r="X7" s="209"/>
      <c r="Y7" s="209"/>
      <c r="Z7" s="210"/>
      <c r="AA7" s="200"/>
    </row>
    <row r="8" spans="1:27" ht="15.6" x14ac:dyDescent="0.3">
      <c r="A8" s="201" t="s">
        <v>414</v>
      </c>
      <c r="B8" s="201"/>
      <c r="C8" s="201"/>
      <c r="D8" s="201"/>
      <c r="E8" s="201"/>
      <c r="F8" s="201"/>
      <c r="G8" s="201"/>
      <c r="H8" s="201"/>
      <c r="I8" s="201"/>
      <c r="J8" s="201"/>
      <c r="K8" s="201"/>
      <c r="L8" s="201"/>
      <c r="M8" s="201"/>
      <c r="N8" s="201"/>
      <c r="O8" s="201"/>
      <c r="P8" s="201"/>
      <c r="Q8" s="201"/>
      <c r="R8" s="201"/>
      <c r="S8" s="201"/>
      <c r="T8" s="201"/>
      <c r="U8" s="201"/>
      <c r="V8" s="201"/>
      <c r="W8" s="201"/>
      <c r="X8" s="201"/>
      <c r="Y8" s="201"/>
      <c r="Z8" s="201"/>
    </row>
    <row r="9" spans="1:27" ht="47.4" thickBot="1" x14ac:dyDescent="0.35">
      <c r="A9" s="18" t="s">
        <v>369</v>
      </c>
      <c r="B9" s="161" t="s">
        <v>99</v>
      </c>
      <c r="C9" s="2"/>
      <c r="D9" s="53"/>
      <c r="E9" s="2"/>
      <c r="F9" s="2"/>
      <c r="G9" s="2"/>
      <c r="H9" s="53"/>
      <c r="I9" s="50"/>
      <c r="J9" s="50"/>
      <c r="K9" s="50"/>
      <c r="L9" s="53"/>
      <c r="M9" s="50"/>
      <c r="N9" s="50"/>
      <c r="O9" s="50"/>
      <c r="P9" s="53"/>
      <c r="Q9" s="50"/>
      <c r="R9" s="50"/>
      <c r="S9" s="50"/>
      <c r="T9" s="53"/>
      <c r="U9" s="109" t="s">
        <v>280</v>
      </c>
      <c r="V9" s="2"/>
      <c r="W9" s="2">
        <v>10615</v>
      </c>
      <c r="X9" s="2"/>
      <c r="Y9" s="2"/>
      <c r="Z9" s="2" t="s">
        <v>88</v>
      </c>
      <c r="AA9" t="s">
        <v>273</v>
      </c>
    </row>
    <row r="10" spans="1:27" s="17" customFormat="1" ht="70.8" thickBot="1" x14ac:dyDescent="0.4">
      <c r="A10" s="45" t="s">
        <v>373</v>
      </c>
      <c r="B10" s="164" t="s">
        <v>403</v>
      </c>
      <c r="C10" s="15"/>
      <c r="D10" s="15"/>
      <c r="E10" s="15"/>
      <c r="F10" s="15"/>
      <c r="G10" s="15"/>
      <c r="H10" s="15"/>
      <c r="I10" s="15"/>
      <c r="J10" s="15"/>
      <c r="K10" s="15"/>
      <c r="L10" s="15"/>
      <c r="M10" s="15"/>
      <c r="N10" s="15"/>
      <c r="O10" s="15"/>
      <c r="P10" s="15"/>
      <c r="Q10" s="15"/>
      <c r="R10" s="15"/>
      <c r="S10" s="15"/>
      <c r="T10" s="179"/>
      <c r="U10" s="110" t="s">
        <v>284</v>
      </c>
      <c r="V10" s="15"/>
      <c r="W10" s="27">
        <v>80000</v>
      </c>
      <c r="X10" s="15"/>
      <c r="Y10" s="15"/>
      <c r="Z10" s="41" t="s">
        <v>86</v>
      </c>
      <c r="AA10" s="17" t="s">
        <v>274</v>
      </c>
    </row>
    <row r="11" spans="1:27" s="17" customFormat="1" ht="57" thickBot="1" x14ac:dyDescent="0.4">
      <c r="A11" s="18" t="s">
        <v>374</v>
      </c>
      <c r="B11" s="164" t="s">
        <v>404</v>
      </c>
      <c r="C11" s="15"/>
      <c r="D11" s="54"/>
      <c r="E11" s="56"/>
      <c r="F11" s="56"/>
      <c r="G11" s="56"/>
      <c r="H11" s="56"/>
      <c r="I11" s="56"/>
      <c r="J11" s="56"/>
      <c r="K11" s="56"/>
      <c r="L11" s="56"/>
      <c r="M11" s="56"/>
      <c r="N11" s="56"/>
      <c r="O11" s="56"/>
      <c r="P11" s="56"/>
      <c r="Q11" s="15"/>
      <c r="R11" s="15"/>
      <c r="S11" s="15"/>
      <c r="T11" s="54"/>
      <c r="U11" s="110" t="s">
        <v>285</v>
      </c>
      <c r="V11" s="15"/>
      <c r="W11" s="27">
        <v>12000</v>
      </c>
      <c r="X11" s="15"/>
      <c r="Y11" s="15"/>
      <c r="Z11" s="41" t="s">
        <v>86</v>
      </c>
      <c r="AA11" s="17" t="s">
        <v>274</v>
      </c>
    </row>
    <row r="12" spans="1:27" s="17" customFormat="1" ht="57" thickBot="1" x14ac:dyDescent="0.4">
      <c r="A12" s="18" t="s">
        <v>375</v>
      </c>
      <c r="B12" s="164" t="s">
        <v>386</v>
      </c>
      <c r="C12" s="15"/>
      <c r="D12" s="54"/>
      <c r="E12" s="56"/>
      <c r="F12" s="56"/>
      <c r="G12" s="56"/>
      <c r="H12" s="56"/>
      <c r="I12" s="56"/>
      <c r="J12" s="56"/>
      <c r="K12" s="56"/>
      <c r="L12" s="56"/>
      <c r="M12" s="56"/>
      <c r="N12" s="56"/>
      <c r="O12" s="56"/>
      <c r="P12" s="56"/>
      <c r="Q12" s="56"/>
      <c r="R12" s="56"/>
      <c r="S12" s="56"/>
      <c r="T12" s="54"/>
      <c r="U12" s="110" t="s">
        <v>286</v>
      </c>
      <c r="V12" s="15"/>
      <c r="W12" s="27">
        <v>5000</v>
      </c>
      <c r="X12" s="15"/>
      <c r="Y12" s="15"/>
      <c r="Z12" s="41" t="s">
        <v>86</v>
      </c>
      <c r="AA12" s="17" t="s">
        <v>274</v>
      </c>
    </row>
    <row r="13" spans="1:27" s="17" customFormat="1" ht="70.8" thickBot="1" x14ac:dyDescent="0.4">
      <c r="A13" s="18" t="s">
        <v>376</v>
      </c>
      <c r="B13" s="164" t="s">
        <v>388</v>
      </c>
      <c r="C13" s="15"/>
      <c r="D13" s="54"/>
      <c r="E13" s="56"/>
      <c r="F13" s="56"/>
      <c r="G13" s="56"/>
      <c r="H13" s="56"/>
      <c r="I13" s="56"/>
      <c r="J13" s="56"/>
      <c r="K13" s="56"/>
      <c r="L13" s="56"/>
      <c r="M13" s="56"/>
      <c r="N13" s="56"/>
      <c r="O13" s="56"/>
      <c r="P13" s="56"/>
      <c r="Q13" s="56"/>
      <c r="R13" s="56"/>
      <c r="S13" s="56"/>
      <c r="T13" s="54"/>
      <c r="U13" s="110" t="s">
        <v>255</v>
      </c>
      <c r="V13" s="15"/>
      <c r="W13" s="27">
        <v>4000</v>
      </c>
      <c r="X13" s="15"/>
      <c r="Y13" s="15"/>
      <c r="Z13" s="41" t="s">
        <v>86</v>
      </c>
      <c r="AA13" s="17" t="s">
        <v>274</v>
      </c>
    </row>
    <row r="14" spans="1:27" s="17" customFormat="1" ht="94.2" thickBot="1" x14ac:dyDescent="0.4">
      <c r="A14" s="18" t="s">
        <v>345</v>
      </c>
      <c r="B14" s="165" t="s">
        <v>387</v>
      </c>
      <c r="C14" s="15"/>
      <c r="D14" s="54"/>
      <c r="E14" s="56"/>
      <c r="F14" s="56"/>
      <c r="G14" s="56"/>
      <c r="H14" s="56"/>
      <c r="I14" s="56"/>
      <c r="J14" s="56"/>
      <c r="K14" s="56"/>
      <c r="L14" s="56"/>
      <c r="M14" s="56"/>
      <c r="N14" s="56"/>
      <c r="O14" s="56"/>
      <c r="P14" s="56"/>
      <c r="Q14" s="56"/>
      <c r="R14" s="56"/>
      <c r="S14" s="56"/>
      <c r="T14" s="54"/>
      <c r="U14" s="110" t="s">
        <v>256</v>
      </c>
      <c r="V14" s="15"/>
      <c r="W14" s="27">
        <v>4000</v>
      </c>
      <c r="X14" s="15"/>
      <c r="Y14" s="15"/>
      <c r="Z14" s="41" t="s">
        <v>86</v>
      </c>
      <c r="AA14" s="17" t="s">
        <v>274</v>
      </c>
    </row>
    <row r="15" spans="1:27" s="17" customFormat="1" ht="47.4" thickBot="1" x14ac:dyDescent="0.4">
      <c r="A15" s="45" t="s">
        <v>344</v>
      </c>
      <c r="B15" s="178" t="s">
        <v>101</v>
      </c>
      <c r="C15" s="15"/>
      <c r="D15" s="15"/>
      <c r="E15" s="15"/>
      <c r="F15" s="15"/>
      <c r="G15" s="15"/>
      <c r="H15" s="15"/>
      <c r="I15" s="15"/>
      <c r="J15" s="15"/>
      <c r="K15" s="15"/>
      <c r="L15" s="15"/>
      <c r="M15" s="15"/>
      <c r="N15" s="15"/>
      <c r="O15" s="15"/>
      <c r="P15" s="15"/>
      <c r="Q15" s="15"/>
      <c r="R15" s="15"/>
      <c r="S15" s="15"/>
      <c r="T15" s="179"/>
      <c r="U15" s="110" t="s">
        <v>287</v>
      </c>
      <c r="V15" s="15"/>
      <c r="W15" s="27">
        <v>40000</v>
      </c>
      <c r="X15" s="15"/>
      <c r="Y15" s="15"/>
      <c r="Z15" s="41" t="s">
        <v>86</v>
      </c>
      <c r="AA15" s="17" t="s">
        <v>274</v>
      </c>
    </row>
    <row r="16" spans="1:27" ht="75.599999999999994" customHeight="1" thickBot="1" x14ac:dyDescent="0.35">
      <c r="A16" s="18" t="s">
        <v>353</v>
      </c>
      <c r="B16" s="165" t="s">
        <v>397</v>
      </c>
      <c r="C16" s="2"/>
      <c r="D16" s="53"/>
      <c r="E16" s="50"/>
      <c r="F16" s="50"/>
      <c r="G16" s="50"/>
      <c r="H16" s="51"/>
      <c r="I16" s="50"/>
      <c r="J16" s="50"/>
      <c r="K16" s="50"/>
      <c r="L16" s="51"/>
      <c r="M16" s="50"/>
      <c r="N16" s="50"/>
      <c r="O16" s="50"/>
      <c r="P16" s="51"/>
      <c r="Q16" s="50"/>
      <c r="R16" s="50"/>
      <c r="S16" s="50"/>
      <c r="T16" s="53"/>
      <c r="U16" s="109" t="s">
        <v>293</v>
      </c>
      <c r="V16" s="109" t="s">
        <v>303</v>
      </c>
      <c r="W16" s="2">
        <v>13000</v>
      </c>
      <c r="X16" s="2"/>
      <c r="Y16" s="2"/>
      <c r="Z16" s="2" t="s">
        <v>86</v>
      </c>
      <c r="AA16" t="s">
        <v>275</v>
      </c>
    </row>
    <row r="17" spans="1:27" ht="94.2" thickBot="1" x14ac:dyDescent="0.35">
      <c r="A17" s="18" t="s">
        <v>352</v>
      </c>
      <c r="B17" s="165" t="s">
        <v>392</v>
      </c>
      <c r="C17" s="2"/>
      <c r="D17" s="53"/>
      <c r="E17" s="2"/>
      <c r="F17" s="2"/>
      <c r="G17" s="2"/>
      <c r="H17" s="53"/>
      <c r="I17" s="2"/>
      <c r="J17" s="2"/>
      <c r="K17" s="2"/>
      <c r="L17" s="53"/>
      <c r="M17" s="50"/>
      <c r="N17" s="50"/>
      <c r="O17" s="50"/>
      <c r="P17" s="51"/>
      <c r="Q17" s="50"/>
      <c r="R17" s="50"/>
      <c r="S17" s="50"/>
      <c r="T17" s="53"/>
      <c r="U17" s="109" t="s">
        <v>292</v>
      </c>
      <c r="V17" s="2"/>
      <c r="W17" s="2">
        <v>5300</v>
      </c>
      <c r="X17" s="2"/>
      <c r="Y17" s="2"/>
      <c r="Z17" s="2" t="s">
        <v>86</v>
      </c>
      <c r="AA17" t="s">
        <v>275</v>
      </c>
    </row>
    <row r="18" spans="1:27" ht="78.599999999999994" thickBot="1" x14ac:dyDescent="0.35">
      <c r="A18" s="18" t="s">
        <v>350</v>
      </c>
      <c r="B18" s="165" t="s">
        <v>392</v>
      </c>
      <c r="C18" s="2"/>
      <c r="D18" s="53"/>
      <c r="E18" s="2"/>
      <c r="F18" s="2"/>
      <c r="G18" s="2"/>
      <c r="H18" s="53"/>
      <c r="I18" s="2"/>
      <c r="J18" s="2"/>
      <c r="K18" s="2"/>
      <c r="L18" s="53"/>
      <c r="M18" s="50"/>
      <c r="N18" s="50"/>
      <c r="O18" s="50"/>
      <c r="P18" s="51"/>
      <c r="Q18" s="50"/>
      <c r="R18" s="50"/>
      <c r="S18" s="50"/>
      <c r="T18" s="53"/>
      <c r="U18" s="109" t="s">
        <v>289</v>
      </c>
      <c r="V18" s="2"/>
      <c r="W18" s="2">
        <v>6592</v>
      </c>
      <c r="X18" s="2"/>
      <c r="Y18" s="2"/>
      <c r="Z18" s="2" t="s">
        <v>89</v>
      </c>
      <c r="AA18" t="s">
        <v>275</v>
      </c>
    </row>
    <row r="19" spans="1:27" s="17" customFormat="1" ht="100.05" customHeight="1" thickBot="1" x14ac:dyDescent="0.35">
      <c r="A19" s="45" t="s">
        <v>366</v>
      </c>
      <c r="B19" s="171" t="s">
        <v>107</v>
      </c>
      <c r="C19" s="57"/>
      <c r="D19" s="57"/>
      <c r="E19" s="58"/>
      <c r="F19" s="58"/>
      <c r="G19" s="58"/>
      <c r="H19" s="57"/>
      <c r="I19" s="58"/>
      <c r="J19" s="58"/>
      <c r="K19" s="58"/>
      <c r="L19" s="57"/>
      <c r="M19" s="58"/>
      <c r="N19" s="58"/>
      <c r="O19" s="58"/>
      <c r="P19" s="57"/>
      <c r="Q19" s="58"/>
      <c r="R19" s="58"/>
      <c r="S19" s="58"/>
      <c r="T19" s="57"/>
      <c r="U19" s="150" t="s">
        <v>300</v>
      </c>
      <c r="V19" s="58"/>
      <c r="W19" s="58">
        <v>1969</v>
      </c>
      <c r="X19" s="58"/>
      <c r="Y19" s="58"/>
      <c r="Z19" s="58" t="s">
        <v>98</v>
      </c>
      <c r="AA19" s="17" t="s">
        <v>277</v>
      </c>
    </row>
    <row r="20" spans="1:27" s="17" customFormat="1" ht="28.8" x14ac:dyDescent="0.3">
      <c r="A20" s="191" t="s">
        <v>409</v>
      </c>
      <c r="B20" s="188" t="s">
        <v>411</v>
      </c>
      <c r="C20" s="189"/>
      <c r="D20" s="189"/>
      <c r="E20" s="189"/>
      <c r="F20" s="189"/>
      <c r="G20" s="189"/>
      <c r="H20" s="189"/>
      <c r="I20" s="189"/>
      <c r="J20" s="189"/>
      <c r="K20" s="189"/>
      <c r="L20" s="189"/>
      <c r="M20" s="189"/>
      <c r="N20" s="189"/>
      <c r="O20" s="189"/>
      <c r="P20" s="189"/>
      <c r="Q20" s="189"/>
      <c r="R20" s="189"/>
      <c r="S20" s="189"/>
      <c r="T20" s="194"/>
      <c r="U20" s="192" t="s">
        <v>412</v>
      </c>
      <c r="V20" s="189"/>
      <c r="W20" s="58">
        <v>4000</v>
      </c>
      <c r="X20" s="193"/>
      <c r="Y20" s="189"/>
      <c r="Z20" s="199" t="s">
        <v>86</v>
      </c>
      <c r="AA20" t="s">
        <v>273</v>
      </c>
    </row>
    <row r="22" spans="1:27" ht="15.6" x14ac:dyDescent="0.3">
      <c r="A22" s="202" t="s">
        <v>415</v>
      </c>
      <c r="B22" s="203"/>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4"/>
    </row>
    <row r="23" spans="1:27" ht="83.4" x14ac:dyDescent="0.3">
      <c r="A23" s="116" t="s">
        <v>368</v>
      </c>
      <c r="B23" s="112" t="s">
        <v>278</v>
      </c>
      <c r="C23" s="2"/>
      <c r="D23" s="53"/>
      <c r="E23" s="2"/>
      <c r="F23" s="2"/>
      <c r="G23" s="2"/>
      <c r="H23" s="53"/>
      <c r="I23" s="2"/>
      <c r="J23" s="2"/>
      <c r="K23" s="2"/>
      <c r="L23" s="53"/>
      <c r="M23" s="48"/>
      <c r="N23" s="48"/>
      <c r="O23" s="48"/>
      <c r="P23" s="53"/>
      <c r="Q23" s="2"/>
      <c r="R23" s="2"/>
      <c r="S23" s="2"/>
      <c r="T23" s="53"/>
      <c r="U23" s="109" t="s">
        <v>279</v>
      </c>
      <c r="V23" s="2"/>
      <c r="W23" s="2">
        <v>6845</v>
      </c>
      <c r="X23" s="2"/>
      <c r="Y23" s="2"/>
      <c r="Z23" s="2" t="s">
        <v>86</v>
      </c>
      <c r="AA23" t="s">
        <v>273</v>
      </c>
    </row>
    <row r="24" spans="1:27" s="17" customFormat="1" ht="62.4" customHeight="1" thickBot="1" x14ac:dyDescent="0.4">
      <c r="A24" s="18" t="s">
        <v>348</v>
      </c>
      <c r="B24" s="165" t="s">
        <v>391</v>
      </c>
      <c r="C24" s="15"/>
      <c r="D24" s="54"/>
      <c r="E24" s="56"/>
      <c r="F24" s="56"/>
      <c r="G24" s="56"/>
      <c r="H24" s="56"/>
      <c r="I24" s="56"/>
      <c r="J24" s="56"/>
      <c r="K24" s="56"/>
      <c r="L24" s="56"/>
      <c r="M24" s="56"/>
      <c r="N24" s="56"/>
      <c r="O24" s="56"/>
      <c r="P24" s="56"/>
      <c r="Q24" s="56"/>
      <c r="R24" s="56"/>
      <c r="S24" s="56"/>
      <c r="T24" s="56"/>
      <c r="U24" s="110" t="s">
        <v>391</v>
      </c>
      <c r="V24" s="15"/>
      <c r="W24" s="27">
        <v>22000</v>
      </c>
      <c r="X24" s="15"/>
      <c r="Y24" s="15"/>
      <c r="Z24" s="41" t="s">
        <v>86</v>
      </c>
      <c r="AA24" s="17" t="s">
        <v>274</v>
      </c>
    </row>
    <row r="25" spans="1:27" ht="15.6" x14ac:dyDescent="0.3">
      <c r="A25" s="202" t="s">
        <v>416</v>
      </c>
      <c r="B25" s="203"/>
      <c r="C25" s="203"/>
      <c r="D25" s="203"/>
      <c r="E25" s="203"/>
      <c r="F25" s="203"/>
      <c r="G25" s="203"/>
      <c r="H25" s="203"/>
      <c r="I25" s="203"/>
      <c r="J25" s="203"/>
      <c r="K25" s="203"/>
      <c r="L25" s="203"/>
      <c r="M25" s="203"/>
      <c r="N25" s="203"/>
      <c r="O25" s="203"/>
      <c r="P25" s="203"/>
      <c r="Q25" s="203"/>
      <c r="R25" s="203"/>
      <c r="S25" s="203"/>
      <c r="T25" s="203"/>
      <c r="U25" s="203"/>
      <c r="V25" s="203"/>
      <c r="W25" s="203"/>
      <c r="X25" s="203"/>
      <c r="Y25" s="203"/>
      <c r="Z25" s="204"/>
    </row>
    <row r="26" spans="1:27" ht="63" thickBot="1" x14ac:dyDescent="0.35">
      <c r="A26" s="18" t="s">
        <v>351</v>
      </c>
      <c r="B26" s="165" t="s">
        <v>392</v>
      </c>
      <c r="C26" s="2"/>
      <c r="D26" s="53"/>
      <c r="E26" s="2"/>
      <c r="F26" s="2"/>
      <c r="G26" s="2"/>
      <c r="H26" s="53"/>
      <c r="I26" s="2"/>
      <c r="J26" s="2"/>
      <c r="K26" s="2"/>
      <c r="L26" s="53"/>
      <c r="M26" s="50"/>
      <c r="N26" s="50"/>
      <c r="O26" s="50"/>
      <c r="P26" s="53"/>
      <c r="Q26" s="2"/>
      <c r="R26" s="2"/>
      <c r="S26" s="2"/>
      <c r="T26" s="53"/>
      <c r="U26" s="109" t="s">
        <v>290</v>
      </c>
      <c r="V26" s="2"/>
      <c r="W26" s="2">
        <v>6634</v>
      </c>
      <c r="X26" s="2"/>
      <c r="Y26" s="2"/>
      <c r="Z26" s="2" t="s">
        <v>87</v>
      </c>
      <c r="AA26" t="s">
        <v>275</v>
      </c>
    </row>
    <row r="27" spans="1:27" ht="43.8" thickBot="1" x14ac:dyDescent="0.35">
      <c r="A27" s="18" t="s">
        <v>370</v>
      </c>
      <c r="B27" s="162" t="s">
        <v>382</v>
      </c>
      <c r="C27" s="2"/>
      <c r="D27" s="53"/>
      <c r="E27" s="2"/>
      <c r="F27" s="2"/>
      <c r="G27" s="2"/>
      <c r="H27" s="53"/>
      <c r="I27" s="50"/>
      <c r="J27" s="50"/>
      <c r="K27" s="50"/>
      <c r="L27" s="53"/>
      <c r="M27" s="50"/>
      <c r="N27" s="50"/>
      <c r="O27" s="50"/>
      <c r="P27" s="53"/>
      <c r="Q27" s="50"/>
      <c r="R27" s="50"/>
      <c r="S27" s="50"/>
      <c r="T27" s="53"/>
      <c r="U27" s="109" t="s">
        <v>281</v>
      </c>
      <c r="V27" s="2"/>
      <c r="W27" s="2">
        <v>7691</v>
      </c>
      <c r="X27" s="2"/>
      <c r="Y27" s="2"/>
      <c r="Z27" s="2" t="s">
        <v>94</v>
      </c>
      <c r="AA27" s="44" t="s">
        <v>273</v>
      </c>
    </row>
    <row r="28" spans="1:27" ht="84" thickBot="1" x14ac:dyDescent="0.35">
      <c r="A28" s="18" t="s">
        <v>372</v>
      </c>
      <c r="B28" s="149" t="s">
        <v>405</v>
      </c>
      <c r="C28" s="2"/>
      <c r="D28" s="53"/>
      <c r="E28" s="2"/>
      <c r="F28" s="2"/>
      <c r="G28" s="2"/>
      <c r="H28" s="53"/>
      <c r="I28" s="50"/>
      <c r="J28" s="50"/>
      <c r="K28" s="50"/>
      <c r="L28" s="53"/>
      <c r="M28" s="50"/>
      <c r="N28" s="50"/>
      <c r="O28" s="50"/>
      <c r="P28" s="53"/>
      <c r="Q28" s="50"/>
      <c r="R28" s="50"/>
      <c r="S28" s="50"/>
      <c r="T28" s="53"/>
      <c r="U28" s="109" t="s">
        <v>283</v>
      </c>
      <c r="V28" s="2"/>
      <c r="W28" s="2">
        <v>3000</v>
      </c>
      <c r="X28" s="2"/>
      <c r="Y28" s="2"/>
      <c r="Z28" s="2" t="s">
        <v>95</v>
      </c>
      <c r="AA28" s="44" t="s">
        <v>273</v>
      </c>
    </row>
    <row r="29" spans="1:27" ht="100.05" customHeight="1" thickBot="1" x14ac:dyDescent="0.35">
      <c r="A29" s="45" t="s">
        <v>362</v>
      </c>
      <c r="B29" s="164" t="s">
        <v>100</v>
      </c>
      <c r="C29" s="2"/>
      <c r="D29" s="53"/>
      <c r="E29" s="2"/>
      <c r="F29" s="2"/>
      <c r="G29" s="2"/>
      <c r="H29" s="53"/>
      <c r="I29" s="50"/>
      <c r="J29" s="50"/>
      <c r="K29" s="50"/>
      <c r="L29" s="51"/>
      <c r="M29" s="50"/>
      <c r="N29" s="50"/>
      <c r="O29" s="50"/>
      <c r="P29" s="51"/>
      <c r="Q29" s="50"/>
      <c r="R29" s="50"/>
      <c r="S29" s="50"/>
      <c r="T29" s="53"/>
      <c r="U29" s="109" t="s">
        <v>299</v>
      </c>
      <c r="V29" s="109" t="s">
        <v>305</v>
      </c>
      <c r="W29" s="2">
        <v>3691</v>
      </c>
      <c r="X29" s="2"/>
      <c r="Y29" s="2"/>
      <c r="Z29" s="2" t="s">
        <v>86</v>
      </c>
    </row>
    <row r="30" spans="1:27" ht="28.2" customHeight="1" x14ac:dyDescent="0.3">
      <c r="A30" s="202" t="s">
        <v>417</v>
      </c>
      <c r="B30" s="203"/>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4"/>
    </row>
    <row r="31" spans="1:27" s="17" customFormat="1" ht="63" thickBot="1" x14ac:dyDescent="0.4">
      <c r="A31" s="18" t="s">
        <v>346</v>
      </c>
      <c r="B31" s="166" t="s">
        <v>389</v>
      </c>
      <c r="C31" s="15"/>
      <c r="D31" s="54"/>
      <c r="E31" s="15"/>
      <c r="F31" s="15"/>
      <c r="G31" s="15"/>
      <c r="H31" s="54"/>
      <c r="I31" s="15"/>
      <c r="J31" s="15"/>
      <c r="K31" s="15"/>
      <c r="L31" s="54"/>
      <c r="M31" s="56"/>
      <c r="N31" s="56"/>
      <c r="O31" s="56"/>
      <c r="P31" s="54"/>
      <c r="Q31" s="15"/>
      <c r="R31" s="15"/>
      <c r="S31" s="15"/>
      <c r="T31" s="54"/>
      <c r="U31" s="110" t="s">
        <v>257</v>
      </c>
      <c r="V31" s="15"/>
      <c r="W31" s="27">
        <v>3000</v>
      </c>
      <c r="X31" s="15"/>
      <c r="Y31" s="15"/>
      <c r="Z31" s="41" t="s">
        <v>86</v>
      </c>
      <c r="AA31" s="17" t="s">
        <v>274</v>
      </c>
    </row>
    <row r="32" spans="1:27" s="17" customFormat="1" ht="84.6" thickBot="1" x14ac:dyDescent="0.4">
      <c r="A32" s="180" t="s">
        <v>349</v>
      </c>
      <c r="B32" s="181" t="s">
        <v>288</v>
      </c>
      <c r="C32" s="182"/>
      <c r="D32" s="182"/>
      <c r="E32" s="182"/>
      <c r="F32" s="182"/>
      <c r="G32" s="182"/>
      <c r="H32" s="182"/>
      <c r="I32" s="182"/>
      <c r="J32" s="182"/>
      <c r="K32" s="182"/>
      <c r="L32" s="182"/>
      <c r="M32" s="182"/>
      <c r="N32" s="182"/>
      <c r="O32" s="182"/>
      <c r="P32" s="182"/>
      <c r="Q32" s="182"/>
      <c r="R32" s="182"/>
      <c r="S32" s="182"/>
      <c r="T32" s="185"/>
      <c r="U32" s="183" t="s">
        <v>259</v>
      </c>
      <c r="V32" s="182"/>
      <c r="W32" s="184">
        <v>85078</v>
      </c>
      <c r="X32" s="182"/>
      <c r="Y32" s="182"/>
      <c r="Z32" s="195" t="s">
        <v>87</v>
      </c>
    </row>
    <row r="33" spans="1:27" ht="78.599999999999994" thickBot="1" x14ac:dyDescent="0.35">
      <c r="A33" s="18" t="s">
        <v>357</v>
      </c>
      <c r="B33" s="162" t="s">
        <v>253</v>
      </c>
      <c r="C33" s="2"/>
      <c r="D33" s="53"/>
      <c r="E33" s="50"/>
      <c r="F33" s="50"/>
      <c r="G33" s="50"/>
      <c r="H33" s="51"/>
      <c r="I33" s="50"/>
      <c r="J33" s="50"/>
      <c r="K33" s="50"/>
      <c r="L33" s="51"/>
      <c r="M33" s="50"/>
      <c r="N33" s="50"/>
      <c r="O33" s="50"/>
      <c r="P33" s="51"/>
      <c r="Q33" s="50"/>
      <c r="R33" s="50"/>
      <c r="S33" s="50"/>
      <c r="T33" s="53"/>
      <c r="U33" s="109" t="s">
        <v>295</v>
      </c>
      <c r="V33" s="2"/>
      <c r="W33" s="2">
        <v>24000</v>
      </c>
      <c r="X33" s="2"/>
      <c r="Y33" s="2"/>
      <c r="Z33" s="2" t="s">
        <v>89</v>
      </c>
      <c r="AA33" t="s">
        <v>422</v>
      </c>
    </row>
    <row r="34" spans="1:27" ht="60" customHeight="1" x14ac:dyDescent="0.3">
      <c r="A34" s="156" t="s">
        <v>365</v>
      </c>
      <c r="B34" s="175" t="s">
        <v>402</v>
      </c>
      <c r="C34" s="156"/>
      <c r="D34" s="156"/>
      <c r="E34" s="156"/>
      <c r="F34" s="156"/>
      <c r="G34" s="156"/>
      <c r="H34" s="156"/>
      <c r="I34" s="156"/>
      <c r="J34" s="156"/>
      <c r="K34" s="156"/>
      <c r="L34" s="156"/>
      <c r="M34" s="156"/>
      <c r="N34" s="156"/>
      <c r="O34" s="156"/>
      <c r="P34" s="156"/>
      <c r="Q34" s="156"/>
      <c r="R34" s="156"/>
      <c r="S34" s="156"/>
      <c r="T34" s="156"/>
      <c r="U34" s="156" t="s">
        <v>269</v>
      </c>
      <c r="V34" s="42" t="s">
        <v>304</v>
      </c>
      <c r="W34" s="2">
        <v>1245</v>
      </c>
      <c r="X34" s="2"/>
      <c r="Y34" s="2"/>
      <c r="Z34" s="48" t="s">
        <v>98</v>
      </c>
    </row>
    <row r="37" spans="1:27" ht="15.6" x14ac:dyDescent="0.3">
      <c r="A37" s="202" t="s">
        <v>418</v>
      </c>
      <c r="B37" s="203"/>
      <c r="C37" s="203"/>
      <c r="D37" s="203"/>
      <c r="E37" s="203"/>
      <c r="F37" s="203"/>
      <c r="G37" s="203"/>
      <c r="H37" s="203"/>
      <c r="I37" s="203"/>
      <c r="J37" s="203"/>
      <c r="K37" s="203"/>
      <c r="L37" s="203"/>
      <c r="M37" s="203"/>
      <c r="N37" s="203"/>
      <c r="O37" s="203"/>
      <c r="P37" s="203"/>
      <c r="Q37" s="203"/>
      <c r="R37" s="203"/>
      <c r="S37" s="203"/>
      <c r="T37" s="203"/>
      <c r="U37" s="203"/>
      <c r="V37" s="203"/>
      <c r="W37" s="203"/>
      <c r="X37" s="203"/>
      <c r="Y37" s="203"/>
      <c r="Z37" s="204"/>
    </row>
    <row r="38" spans="1:27" s="17" customFormat="1" ht="47.4" thickBot="1" x14ac:dyDescent="0.4">
      <c r="A38" s="18" t="s">
        <v>347</v>
      </c>
      <c r="B38" s="166" t="s">
        <v>390</v>
      </c>
      <c r="C38" s="15"/>
      <c r="D38" s="54"/>
      <c r="E38" s="15"/>
      <c r="F38" s="15"/>
      <c r="G38" s="15"/>
      <c r="H38" s="54"/>
      <c r="I38" s="15"/>
      <c r="J38" s="15"/>
      <c r="K38" s="15"/>
      <c r="L38" s="54"/>
      <c r="M38" s="15"/>
      <c r="N38" s="15"/>
      <c r="O38" s="15"/>
      <c r="P38" s="54"/>
      <c r="Q38" s="56"/>
      <c r="R38" s="56"/>
      <c r="S38" s="56"/>
      <c r="T38" s="54"/>
      <c r="U38" s="110" t="s">
        <v>258</v>
      </c>
      <c r="V38" s="15"/>
      <c r="W38" s="27">
        <v>2922</v>
      </c>
      <c r="X38" s="15"/>
      <c r="Y38" s="15"/>
      <c r="Z38" s="41" t="s">
        <v>87</v>
      </c>
      <c r="AA38" s="17" t="s">
        <v>274</v>
      </c>
    </row>
    <row r="39" spans="1:27" ht="84" thickBot="1" x14ac:dyDescent="0.35">
      <c r="A39" s="18" t="s">
        <v>356</v>
      </c>
      <c r="B39" s="112" t="s">
        <v>252</v>
      </c>
      <c r="C39" s="2"/>
      <c r="D39" s="53"/>
      <c r="E39" s="50"/>
      <c r="F39" s="50"/>
      <c r="G39" s="50"/>
      <c r="H39" s="51"/>
      <c r="I39" s="50"/>
      <c r="J39" s="50"/>
      <c r="K39" s="50"/>
      <c r="L39" s="51"/>
      <c r="M39" s="50"/>
      <c r="N39" s="50"/>
      <c r="O39" s="50"/>
      <c r="P39" s="51"/>
      <c r="Q39" s="50"/>
      <c r="R39" s="50"/>
      <c r="S39" s="50"/>
      <c r="T39" s="53"/>
      <c r="U39" s="109" t="s">
        <v>294</v>
      </c>
      <c r="V39" s="2"/>
      <c r="W39" s="122">
        <v>20953</v>
      </c>
      <c r="X39" s="2"/>
      <c r="Y39" s="2"/>
      <c r="Z39" s="2" t="s">
        <v>96</v>
      </c>
      <c r="AA39" t="s">
        <v>421</v>
      </c>
    </row>
    <row r="41" spans="1:27" ht="15.6" x14ac:dyDescent="0.3">
      <c r="A41" s="205" t="s">
        <v>419</v>
      </c>
      <c r="B41" s="205"/>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row>
    <row r="42" spans="1:27" ht="47.4" thickBot="1" x14ac:dyDescent="0.35">
      <c r="A42" s="18" t="s">
        <v>371</v>
      </c>
      <c r="B42" s="162" t="s">
        <v>410</v>
      </c>
      <c r="C42" s="2"/>
      <c r="D42" s="53"/>
      <c r="E42" s="50"/>
      <c r="F42" s="50"/>
      <c r="G42" s="50"/>
      <c r="H42" s="53"/>
      <c r="I42" s="50"/>
      <c r="J42" s="50"/>
      <c r="K42" s="50"/>
      <c r="L42" s="53"/>
      <c r="M42" s="50"/>
      <c r="N42" s="50"/>
      <c r="O42" s="50"/>
      <c r="P42" s="53"/>
      <c r="Q42" s="50"/>
      <c r="R42" s="50"/>
      <c r="S42" s="50"/>
      <c r="T42" s="53"/>
      <c r="U42" s="109" t="s">
        <v>282</v>
      </c>
      <c r="V42" s="2"/>
      <c r="W42" s="2">
        <v>5000</v>
      </c>
      <c r="Y42" s="2"/>
      <c r="Z42" s="2" t="s">
        <v>87</v>
      </c>
      <c r="AA42" s="44" t="s">
        <v>273</v>
      </c>
    </row>
    <row r="43" spans="1:27" s="17" customFormat="1" ht="47.4" thickBot="1" x14ac:dyDescent="0.35">
      <c r="A43" s="45" t="s">
        <v>383</v>
      </c>
      <c r="B43" s="186" t="s">
        <v>384</v>
      </c>
      <c r="C43" s="58"/>
      <c r="D43" s="57"/>
      <c r="E43" s="58"/>
      <c r="F43" s="58"/>
      <c r="G43" s="58"/>
      <c r="H43" s="57"/>
      <c r="I43" s="58"/>
      <c r="J43" s="58"/>
      <c r="K43" s="58"/>
      <c r="L43" s="57"/>
      <c r="M43" s="58"/>
      <c r="N43" s="58"/>
      <c r="O43" s="58"/>
      <c r="P43" s="57"/>
      <c r="Q43" s="58"/>
      <c r="R43" s="58"/>
      <c r="S43" s="58"/>
      <c r="T43" s="198"/>
      <c r="U43" s="150" t="s">
        <v>385</v>
      </c>
      <c r="V43" s="58"/>
      <c r="W43" s="58">
        <v>5000</v>
      </c>
      <c r="X43" s="58"/>
      <c r="Y43" s="58"/>
      <c r="Z43" s="58" t="s">
        <v>87</v>
      </c>
      <c r="AA43" s="44" t="s">
        <v>273</v>
      </c>
    </row>
    <row r="44" spans="1:27" s="17" customFormat="1" ht="55.8" x14ac:dyDescent="0.3">
      <c r="A44" s="187" t="s">
        <v>413</v>
      </c>
      <c r="B44" s="188" t="s">
        <v>378</v>
      </c>
      <c r="C44" s="189"/>
      <c r="D44" s="189"/>
      <c r="E44" s="189"/>
      <c r="F44" s="189"/>
      <c r="G44" s="189"/>
      <c r="H44" s="189"/>
      <c r="I44" s="189"/>
      <c r="J44" s="189"/>
      <c r="K44" s="189"/>
      <c r="L44" s="189"/>
      <c r="M44" s="189"/>
      <c r="N44" s="189"/>
      <c r="O44" s="189"/>
      <c r="P44" s="189"/>
      <c r="Q44" s="189"/>
      <c r="R44" s="189"/>
      <c r="S44" s="189"/>
      <c r="T44" s="194"/>
      <c r="U44" s="190" t="s">
        <v>380</v>
      </c>
      <c r="V44" s="189"/>
      <c r="W44" s="189">
        <v>32153</v>
      </c>
      <c r="X44" s="189"/>
      <c r="Y44" s="189"/>
      <c r="Z44" s="58" t="s">
        <v>87</v>
      </c>
      <c r="AA44" s="44" t="s">
        <v>273</v>
      </c>
    </row>
    <row r="45" spans="1:27" s="17" customFormat="1" ht="43.2" x14ac:dyDescent="0.3">
      <c r="A45" s="191" t="s">
        <v>377</v>
      </c>
      <c r="B45" s="188" t="s">
        <v>379</v>
      </c>
      <c r="C45" s="189"/>
      <c r="D45" s="189"/>
      <c r="E45" s="189"/>
      <c r="F45" s="189"/>
      <c r="G45" s="189"/>
      <c r="H45" s="189"/>
      <c r="I45" s="189"/>
      <c r="J45" s="189"/>
      <c r="K45" s="189"/>
      <c r="L45" s="189"/>
      <c r="M45" s="189"/>
      <c r="N45" s="189"/>
      <c r="O45" s="189"/>
      <c r="P45" s="189"/>
      <c r="Q45" s="189"/>
      <c r="R45" s="189"/>
      <c r="S45" s="189"/>
      <c r="T45" s="194"/>
      <c r="U45" s="192" t="s">
        <v>381</v>
      </c>
      <c r="V45" s="189"/>
      <c r="W45" s="58">
        <v>8610</v>
      </c>
      <c r="X45" s="189"/>
      <c r="Y45" s="189"/>
      <c r="Z45" s="58" t="s">
        <v>87</v>
      </c>
      <c r="AA45" s="44" t="s">
        <v>273</v>
      </c>
    </row>
    <row r="46" spans="1:27" ht="47.4" thickBot="1" x14ac:dyDescent="0.35">
      <c r="A46" s="45" t="s">
        <v>393</v>
      </c>
      <c r="B46" s="167" t="s">
        <v>102</v>
      </c>
      <c r="C46" s="2"/>
      <c r="D46" s="53"/>
      <c r="E46" s="2"/>
      <c r="F46" s="2"/>
      <c r="G46" s="2"/>
      <c r="H46" s="53"/>
      <c r="I46" s="50"/>
      <c r="J46" s="50"/>
      <c r="K46" s="50"/>
      <c r="L46" s="53"/>
      <c r="M46" s="2"/>
      <c r="N46" s="2"/>
      <c r="O46" s="2"/>
      <c r="P46" s="53"/>
      <c r="Q46" s="2"/>
      <c r="R46" s="2"/>
      <c r="S46" s="2"/>
      <c r="T46" s="53"/>
      <c r="U46" s="109" t="s">
        <v>260</v>
      </c>
      <c r="V46" s="111" t="s">
        <v>291</v>
      </c>
      <c r="W46" s="2">
        <v>153593</v>
      </c>
      <c r="X46" s="2"/>
      <c r="Y46" s="2"/>
      <c r="Z46" s="2" t="s">
        <v>87</v>
      </c>
      <c r="AA46" t="s">
        <v>275</v>
      </c>
    </row>
    <row r="47" spans="1:27" ht="52.8" customHeight="1" thickBot="1" x14ac:dyDescent="0.35">
      <c r="A47" s="45" t="s">
        <v>394</v>
      </c>
      <c r="B47" s="167" t="s">
        <v>103</v>
      </c>
      <c r="C47" s="2"/>
      <c r="D47" s="53"/>
      <c r="E47" s="50"/>
      <c r="F47" s="50"/>
      <c r="G47" s="50"/>
      <c r="H47" s="53"/>
      <c r="I47" s="2"/>
      <c r="J47" s="2"/>
      <c r="K47" s="2"/>
      <c r="L47" s="53"/>
      <c r="M47" s="2"/>
      <c r="N47" s="2"/>
      <c r="O47" s="2"/>
      <c r="P47" s="53"/>
      <c r="Q47" s="2"/>
      <c r="R47" s="2"/>
      <c r="S47" s="2"/>
      <c r="T47" s="53"/>
      <c r="U47" s="109" t="s">
        <v>261</v>
      </c>
      <c r="V47" s="111" t="s">
        <v>301</v>
      </c>
      <c r="W47" s="2">
        <v>37954</v>
      </c>
      <c r="X47" s="2"/>
      <c r="Y47" s="2"/>
      <c r="Z47" s="2" t="s">
        <v>87</v>
      </c>
      <c r="AA47" t="s">
        <v>275</v>
      </c>
    </row>
    <row r="48" spans="1:27" ht="41.4" customHeight="1" thickBot="1" x14ac:dyDescent="0.35">
      <c r="A48" s="45" t="s">
        <v>395</v>
      </c>
      <c r="B48" s="168" t="s">
        <v>104</v>
      </c>
      <c r="C48" s="2"/>
      <c r="D48" s="53"/>
      <c r="E48" s="2"/>
      <c r="F48" s="2"/>
      <c r="G48" s="2"/>
      <c r="H48" s="53"/>
      <c r="I48" s="2"/>
      <c r="J48" s="2"/>
      <c r="K48" s="2"/>
      <c r="L48" s="53"/>
      <c r="M48" s="50"/>
      <c r="N48" s="50"/>
      <c r="O48" s="50"/>
      <c r="P48" s="53"/>
      <c r="Q48" s="2"/>
      <c r="R48" s="2"/>
      <c r="S48" s="2"/>
      <c r="T48" s="53"/>
      <c r="U48" s="109" t="s">
        <v>262</v>
      </c>
      <c r="V48" s="111" t="s">
        <v>271</v>
      </c>
      <c r="W48" s="2">
        <v>84531</v>
      </c>
      <c r="X48" s="2"/>
      <c r="Y48" s="2"/>
      <c r="Z48" s="2" t="s">
        <v>87</v>
      </c>
      <c r="AA48" t="s">
        <v>275</v>
      </c>
    </row>
    <row r="49" spans="1:27" ht="53.4" thickBot="1" x14ac:dyDescent="0.35">
      <c r="A49" s="45" t="s">
        <v>396</v>
      </c>
      <c r="B49" s="168" t="s">
        <v>105</v>
      </c>
      <c r="C49" s="2"/>
      <c r="D49" s="53"/>
      <c r="E49" s="50"/>
      <c r="F49" s="50"/>
      <c r="G49" s="50"/>
      <c r="H49" s="53"/>
      <c r="I49" s="2"/>
      <c r="J49" s="2"/>
      <c r="K49" s="2"/>
      <c r="L49" s="53"/>
      <c r="M49" s="2"/>
      <c r="N49" s="2"/>
      <c r="O49" s="2"/>
      <c r="P49" s="53"/>
      <c r="Q49" s="2"/>
      <c r="R49" s="2"/>
      <c r="S49" s="2"/>
      <c r="T49" s="53"/>
      <c r="U49" s="109" t="s">
        <v>263</v>
      </c>
      <c r="V49" s="111" t="s">
        <v>272</v>
      </c>
      <c r="W49" s="2">
        <v>52156</v>
      </c>
      <c r="X49" s="2"/>
      <c r="Y49" s="2"/>
      <c r="Z49" s="2" t="s">
        <v>87</v>
      </c>
      <c r="AA49" t="s">
        <v>275</v>
      </c>
    </row>
    <row r="50" spans="1:27" ht="78.599999999999994" thickBot="1" x14ac:dyDescent="0.35">
      <c r="A50" s="18" t="s">
        <v>354</v>
      </c>
      <c r="B50" s="169" t="s">
        <v>250</v>
      </c>
      <c r="C50" s="2"/>
      <c r="D50" s="53"/>
      <c r="E50" s="50"/>
      <c r="F50" s="50"/>
      <c r="G50" s="50"/>
      <c r="H50" s="51"/>
      <c r="I50" s="50"/>
      <c r="J50" s="50"/>
      <c r="K50" s="50"/>
      <c r="L50" s="51"/>
      <c r="M50" s="50"/>
      <c r="N50" s="50"/>
      <c r="O50" s="50"/>
      <c r="P50" s="51"/>
      <c r="Q50" s="50"/>
      <c r="R50" s="50"/>
      <c r="S50" s="50"/>
      <c r="T50" s="53"/>
      <c r="U50" s="109" t="s">
        <v>264</v>
      </c>
      <c r="V50" s="2"/>
      <c r="W50" s="2">
        <v>1554</v>
      </c>
      <c r="X50" s="2"/>
      <c r="Y50" s="2"/>
      <c r="Z50" s="2" t="s">
        <v>87</v>
      </c>
      <c r="AA50" t="s">
        <v>421</v>
      </c>
    </row>
    <row r="51" spans="1:27" ht="78.599999999999994" thickBot="1" x14ac:dyDescent="0.35">
      <c r="A51" s="18" t="s">
        <v>355</v>
      </c>
      <c r="B51" s="114" t="s">
        <v>251</v>
      </c>
      <c r="C51" s="2"/>
      <c r="D51" s="53"/>
      <c r="E51" s="50"/>
      <c r="F51" s="50"/>
      <c r="G51" s="50"/>
      <c r="H51" s="51"/>
      <c r="I51" s="50"/>
      <c r="J51" s="50"/>
      <c r="K51" s="50"/>
      <c r="L51" s="51"/>
      <c r="M51" s="50"/>
      <c r="N51" s="50"/>
      <c r="O51" s="50"/>
      <c r="P51" s="51"/>
      <c r="Q51" s="50"/>
      <c r="R51" s="50"/>
      <c r="S51" s="50"/>
      <c r="T51" s="53"/>
      <c r="U51" s="109" t="s">
        <v>265</v>
      </c>
      <c r="V51" s="2"/>
      <c r="W51" s="2">
        <v>2999</v>
      </c>
      <c r="X51" s="2"/>
      <c r="Y51" s="2"/>
      <c r="Z51" s="2" t="s">
        <v>87</v>
      </c>
      <c r="AA51" t="s">
        <v>422</v>
      </c>
    </row>
    <row r="52" spans="1:27" ht="160.05000000000001" customHeight="1" thickBot="1" x14ac:dyDescent="0.35">
      <c r="A52" s="45" t="s">
        <v>358</v>
      </c>
      <c r="B52" s="170" t="s">
        <v>398</v>
      </c>
      <c r="C52" s="2"/>
      <c r="D52" s="53"/>
      <c r="E52" s="50"/>
      <c r="F52" s="50"/>
      <c r="G52" s="50"/>
      <c r="H52" s="51"/>
      <c r="I52" s="2"/>
      <c r="J52" s="2"/>
      <c r="K52" s="2"/>
      <c r="L52" s="53"/>
      <c r="M52" s="2"/>
      <c r="N52" s="2"/>
      <c r="O52" s="2"/>
      <c r="P52" s="53"/>
      <c r="Q52" s="2"/>
      <c r="R52" s="2"/>
      <c r="S52" s="2"/>
      <c r="T52" s="53"/>
      <c r="U52" s="109" t="s">
        <v>296</v>
      </c>
      <c r="V52" s="2"/>
      <c r="W52">
        <v>18460</v>
      </c>
      <c r="X52" s="2"/>
      <c r="Y52" s="2"/>
      <c r="Z52" s="2" t="s">
        <v>97</v>
      </c>
      <c r="AA52" t="s">
        <v>277</v>
      </c>
    </row>
    <row r="53" spans="1:27" ht="69.599999999999994" customHeight="1" x14ac:dyDescent="0.3">
      <c r="A53" s="31" t="s">
        <v>359</v>
      </c>
      <c r="B53" s="115" t="s">
        <v>399</v>
      </c>
      <c r="C53" s="2"/>
      <c r="D53" s="53"/>
      <c r="E53" s="50"/>
      <c r="F53" s="50"/>
      <c r="G53" s="50"/>
      <c r="H53" s="51"/>
      <c r="I53" s="50"/>
      <c r="J53" s="50"/>
      <c r="K53" s="50"/>
      <c r="L53" s="51"/>
      <c r="M53" s="50"/>
      <c r="N53" s="50"/>
      <c r="O53" s="50"/>
      <c r="P53" s="51"/>
      <c r="Q53" s="50"/>
      <c r="R53" s="50"/>
      <c r="S53" s="50"/>
      <c r="T53" s="53"/>
      <c r="U53" s="109" t="s">
        <v>266</v>
      </c>
      <c r="V53" s="2"/>
      <c r="W53" s="2">
        <v>3691</v>
      </c>
      <c r="X53" s="2"/>
      <c r="Y53" s="2"/>
      <c r="Z53" s="2" t="s">
        <v>97</v>
      </c>
      <c r="AA53" t="s">
        <v>277</v>
      </c>
    </row>
    <row r="54" spans="1:27" ht="69.599999999999994" customHeight="1" thickBot="1" x14ac:dyDescent="0.35">
      <c r="A54" s="108" t="s">
        <v>75</v>
      </c>
      <c r="B54" s="115"/>
      <c r="C54" s="2"/>
      <c r="D54" s="53"/>
      <c r="E54" s="50"/>
      <c r="F54" s="50"/>
      <c r="G54" s="50"/>
      <c r="H54" s="51"/>
      <c r="I54" s="50"/>
      <c r="J54" s="50"/>
      <c r="K54" s="50"/>
      <c r="L54" s="51"/>
      <c r="M54" s="50"/>
      <c r="N54" s="50"/>
      <c r="O54" s="50"/>
      <c r="P54" s="51"/>
      <c r="Q54" s="50"/>
      <c r="R54" s="50"/>
      <c r="S54" s="50"/>
      <c r="T54" s="53"/>
      <c r="U54" s="109"/>
      <c r="V54" s="2"/>
      <c r="W54" s="2">
        <v>7449</v>
      </c>
      <c r="X54" s="2"/>
      <c r="Y54" s="2"/>
      <c r="Z54" s="2" t="s">
        <v>86</v>
      </c>
      <c r="AA54" t="s">
        <v>277</v>
      </c>
    </row>
    <row r="55" spans="1:27" ht="47.4" thickBot="1" x14ac:dyDescent="0.35">
      <c r="A55" s="127" t="s">
        <v>363</v>
      </c>
      <c r="B55" s="162" t="s">
        <v>106</v>
      </c>
      <c r="C55" s="2"/>
      <c r="D55" s="53"/>
      <c r="E55" s="50"/>
      <c r="F55" s="50"/>
      <c r="G55" s="50"/>
      <c r="H55" s="51"/>
      <c r="I55" s="50"/>
      <c r="J55" s="50"/>
      <c r="K55" s="50"/>
      <c r="L55" s="51"/>
      <c r="M55" s="50"/>
      <c r="N55" s="50"/>
      <c r="O55" s="50"/>
      <c r="P55" s="51"/>
      <c r="Q55" s="50"/>
      <c r="R55" s="50"/>
      <c r="S55" s="50"/>
      <c r="T55" s="53"/>
      <c r="U55" s="109" t="s">
        <v>267</v>
      </c>
      <c r="V55" s="2"/>
      <c r="W55" s="2">
        <v>10143</v>
      </c>
      <c r="X55" s="2"/>
      <c r="Y55" s="2"/>
      <c r="Z55" s="2" t="s">
        <v>87</v>
      </c>
      <c r="AA55" t="s">
        <v>277</v>
      </c>
    </row>
    <row r="56" spans="1:27" ht="47.4" thickBot="1" x14ac:dyDescent="0.35">
      <c r="A56" s="46" t="s">
        <v>364</v>
      </c>
      <c r="B56" s="164" t="s">
        <v>254</v>
      </c>
      <c r="C56" s="2"/>
      <c r="D56" s="53"/>
      <c r="E56" s="50"/>
      <c r="F56" s="50"/>
      <c r="G56" s="50"/>
      <c r="H56" s="53"/>
      <c r="I56" s="2"/>
      <c r="J56" s="2"/>
      <c r="K56" s="2"/>
      <c r="L56" s="53"/>
      <c r="M56" s="2"/>
      <c r="N56" s="2"/>
      <c r="O56" s="2"/>
      <c r="P56" s="53"/>
      <c r="Q56" s="2"/>
      <c r="R56" s="2"/>
      <c r="S56" s="2"/>
      <c r="T56" s="53"/>
      <c r="U56" s="109" t="s">
        <v>268</v>
      </c>
      <c r="V56" s="2"/>
      <c r="W56">
        <v>0</v>
      </c>
      <c r="X56" s="2"/>
      <c r="Y56" s="2"/>
      <c r="Z56" s="2" t="s">
        <v>90</v>
      </c>
      <c r="AA56" t="s">
        <v>277</v>
      </c>
    </row>
    <row r="58" spans="1:27" ht="55.8" thickBot="1" x14ac:dyDescent="0.35">
      <c r="A58" s="18" t="s">
        <v>367</v>
      </c>
      <c r="B58" s="172" t="s">
        <v>406</v>
      </c>
      <c r="C58" s="2"/>
      <c r="D58" s="53"/>
      <c r="E58" s="50"/>
      <c r="F58" s="50"/>
      <c r="G58" s="50"/>
      <c r="H58" s="53"/>
      <c r="I58" s="2"/>
      <c r="J58" s="2"/>
      <c r="K58" s="2"/>
      <c r="L58" s="53"/>
      <c r="M58" s="2"/>
      <c r="N58" s="2"/>
      <c r="O58" s="2"/>
      <c r="P58" s="53"/>
      <c r="Q58" s="2"/>
      <c r="R58" s="2"/>
      <c r="S58" s="2"/>
      <c r="T58" s="53"/>
      <c r="U58" s="109" t="s">
        <v>407</v>
      </c>
      <c r="V58" s="2"/>
      <c r="W58" s="2">
        <v>4985</v>
      </c>
      <c r="X58" s="2"/>
      <c r="Y58" s="2"/>
      <c r="Z58" s="2" t="s">
        <v>108</v>
      </c>
      <c r="AA58" t="s">
        <v>277</v>
      </c>
    </row>
    <row r="59" spans="1:27" s="17" customFormat="1" ht="62.4" customHeight="1" x14ac:dyDescent="0.3">
      <c r="A59" s="31" t="s">
        <v>360</v>
      </c>
      <c r="B59" s="173" t="s">
        <v>401</v>
      </c>
      <c r="C59" s="58"/>
      <c r="D59" s="57"/>
      <c r="E59" s="58"/>
      <c r="F59" s="58"/>
      <c r="G59" s="58"/>
      <c r="H59" s="57"/>
      <c r="I59" s="58"/>
      <c r="J59" s="58"/>
      <c r="K59" s="58"/>
      <c r="L59" s="57"/>
      <c r="M59" s="58"/>
      <c r="N59" s="58"/>
      <c r="O59" s="58"/>
      <c r="P59" s="57"/>
      <c r="Q59" s="58"/>
      <c r="R59" s="58"/>
      <c r="S59" s="58"/>
      <c r="T59" s="57"/>
      <c r="U59" s="150" t="s">
        <v>297</v>
      </c>
      <c r="V59" s="150" t="s">
        <v>306</v>
      </c>
      <c r="W59" s="58">
        <v>3000</v>
      </c>
      <c r="X59" s="58"/>
      <c r="Y59" s="58"/>
      <c r="Z59" s="196" t="s">
        <v>87</v>
      </c>
      <c r="AA59" s="17" t="s">
        <v>277</v>
      </c>
    </row>
    <row r="60" spans="1:27" s="17" customFormat="1" ht="124.2" x14ac:dyDescent="0.3">
      <c r="A60" s="151" t="s">
        <v>361</v>
      </c>
      <c r="B60" s="174" t="s">
        <v>400</v>
      </c>
      <c r="C60" s="152"/>
      <c r="D60" s="153"/>
      <c r="E60" s="152"/>
      <c r="F60" s="152"/>
      <c r="G60" s="152"/>
      <c r="H60" s="153"/>
      <c r="I60" s="152"/>
      <c r="J60" s="152"/>
      <c r="K60" s="152"/>
      <c r="L60" s="153"/>
      <c r="M60" s="152"/>
      <c r="N60" s="152"/>
      <c r="O60" s="152"/>
      <c r="P60" s="153"/>
      <c r="Q60" s="152"/>
      <c r="R60" s="152"/>
      <c r="S60" s="152"/>
      <c r="T60" s="153"/>
      <c r="U60" s="154" t="s">
        <v>298</v>
      </c>
      <c r="V60" s="155" t="s">
        <v>270</v>
      </c>
      <c r="W60" s="32">
        <v>5409</v>
      </c>
      <c r="X60" s="152"/>
      <c r="Y60" s="152"/>
      <c r="Z60" s="152" t="s">
        <v>87</v>
      </c>
      <c r="AA60" s="17" t="s">
        <v>277</v>
      </c>
    </row>
  </sheetData>
  <mergeCells count="31">
    <mergeCell ref="D5:Z5"/>
    <mergeCell ref="F1:Z1"/>
    <mergeCell ref="F2:G2"/>
    <mergeCell ref="D3:Z3"/>
    <mergeCell ref="F4:G4"/>
    <mergeCell ref="H4:Z4"/>
    <mergeCell ref="A37:Z37"/>
    <mergeCell ref="A41:Z41"/>
    <mergeCell ref="U6:U7"/>
    <mergeCell ref="V6:V7"/>
    <mergeCell ref="W6:W7"/>
    <mergeCell ref="X6:X7"/>
    <mergeCell ref="Y6:Y7"/>
    <mergeCell ref="Z6:Z7"/>
    <mergeCell ref="I6:K6"/>
    <mergeCell ref="L6:L7"/>
    <mergeCell ref="M6:O6"/>
    <mergeCell ref="P6:P7"/>
    <mergeCell ref="Q6:S6"/>
    <mergeCell ref="T6:T7"/>
    <mergeCell ref="A6:A7"/>
    <mergeCell ref="B6:B7"/>
    <mergeCell ref="AA6:AA7"/>
    <mergeCell ref="A8:Z8"/>
    <mergeCell ref="A22:Z22"/>
    <mergeCell ref="A25:Z25"/>
    <mergeCell ref="A30:Z30"/>
    <mergeCell ref="C6:C7"/>
    <mergeCell ref="D6:D7"/>
    <mergeCell ref="E6:G6"/>
    <mergeCell ref="H6:H7"/>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5"/>
  <sheetViews>
    <sheetView topLeftCell="A44" zoomScaleNormal="100" workbookViewId="0">
      <selection activeCell="B49" sqref="B49"/>
    </sheetView>
  </sheetViews>
  <sheetFormatPr baseColWidth="10" defaultColWidth="8.88671875" defaultRowHeight="14.4" x14ac:dyDescent="0.3"/>
  <cols>
    <col min="1" max="1" width="51.88671875" style="113" customWidth="1"/>
    <col min="2" max="2" width="52.6640625" style="113" customWidth="1"/>
    <col min="3" max="3" width="52.6640625" customWidth="1"/>
    <col min="4" max="4" width="3.109375" style="55" customWidth="1"/>
    <col min="5" max="5" width="10.6640625" customWidth="1"/>
    <col min="6" max="6" width="8.88671875" customWidth="1"/>
    <col min="7" max="7" width="16.109375" customWidth="1"/>
    <col min="8" max="8" width="3.88671875" style="55" customWidth="1"/>
    <col min="9" max="11" width="8.88671875" customWidth="1"/>
    <col min="12" max="12" width="3.44140625" style="55" customWidth="1"/>
    <col min="13" max="15" width="8.88671875" customWidth="1"/>
    <col min="16" max="16" width="3.6640625" style="55" customWidth="1"/>
    <col min="17" max="19" width="8.88671875" customWidth="1"/>
    <col min="20" max="20" width="3.5546875" style="55" customWidth="1"/>
    <col min="21" max="21" width="36.6640625" customWidth="1"/>
    <col min="22" max="22" width="36.6640625" hidden="1" customWidth="1"/>
    <col min="23" max="24" width="12" customWidth="1"/>
    <col min="25" max="25" width="14.88671875" customWidth="1"/>
    <col min="26" max="26" width="51.88671875" customWidth="1"/>
  </cols>
  <sheetData>
    <row r="1" spans="1:26" s="1" customFormat="1" ht="28.2" x14ac:dyDescent="0.3">
      <c r="A1" s="4" t="s">
        <v>0</v>
      </c>
      <c r="B1" s="158" t="s">
        <v>63</v>
      </c>
      <c r="C1" s="7"/>
      <c r="D1" s="52"/>
      <c r="E1" s="11"/>
      <c r="F1" s="217"/>
      <c r="G1" s="217"/>
      <c r="H1" s="217"/>
      <c r="I1" s="217"/>
      <c r="J1" s="217"/>
      <c r="K1" s="217"/>
      <c r="L1" s="217"/>
      <c r="M1" s="217"/>
      <c r="N1" s="217"/>
      <c r="O1" s="217"/>
      <c r="P1" s="217"/>
      <c r="Q1" s="217"/>
      <c r="R1" s="217"/>
      <c r="S1" s="217"/>
      <c r="T1" s="217"/>
      <c r="U1" s="217"/>
      <c r="V1" s="217"/>
      <c r="W1" s="217"/>
      <c r="X1" s="217"/>
      <c r="Y1" s="217"/>
      <c r="Z1" s="218"/>
    </row>
    <row r="2" spans="1:26" s="1" customFormat="1" ht="15.6" x14ac:dyDescent="0.3">
      <c r="A2" s="5" t="s">
        <v>1</v>
      </c>
      <c r="B2" s="159" t="s">
        <v>64</v>
      </c>
      <c r="C2" s="7"/>
      <c r="D2" s="52"/>
      <c r="E2" s="9"/>
      <c r="F2" s="217" t="s">
        <v>2</v>
      </c>
      <c r="G2" s="217"/>
      <c r="H2" s="52"/>
      <c r="I2" s="12"/>
      <c r="J2" s="12"/>
      <c r="K2" s="12"/>
      <c r="L2" s="52"/>
      <c r="M2" s="12"/>
      <c r="N2" s="12"/>
      <c r="O2" s="12"/>
      <c r="P2" s="52"/>
      <c r="Q2" s="12"/>
      <c r="R2" s="12"/>
      <c r="S2" s="12"/>
      <c r="T2" s="52"/>
      <c r="U2" s="12"/>
      <c r="V2" s="12"/>
      <c r="W2" s="12"/>
      <c r="X2" s="12"/>
      <c r="Y2" s="12"/>
      <c r="Z2" s="12"/>
    </row>
    <row r="3" spans="1:26" s="1" customFormat="1" ht="15.6" x14ac:dyDescent="0.3">
      <c r="A3" s="5" t="s">
        <v>3</v>
      </c>
      <c r="B3" s="159"/>
      <c r="C3" s="7"/>
      <c r="D3" s="219"/>
      <c r="E3" s="219"/>
      <c r="F3" s="219"/>
      <c r="G3" s="219"/>
      <c r="H3" s="219"/>
      <c r="I3" s="219"/>
      <c r="J3" s="219"/>
      <c r="K3" s="219"/>
      <c r="L3" s="219"/>
      <c r="M3" s="219"/>
      <c r="N3" s="219"/>
      <c r="O3" s="219"/>
      <c r="P3" s="219"/>
      <c r="Q3" s="219"/>
      <c r="R3" s="219"/>
      <c r="S3" s="219"/>
      <c r="T3" s="219"/>
      <c r="U3" s="219"/>
      <c r="V3" s="219"/>
      <c r="W3" s="219"/>
      <c r="X3" s="219"/>
      <c r="Y3" s="219"/>
      <c r="Z3" s="219"/>
    </row>
    <row r="4" spans="1:26" s="1" customFormat="1" ht="15.6" x14ac:dyDescent="0.3">
      <c r="A4" s="5" t="s">
        <v>4</v>
      </c>
      <c r="B4" s="159"/>
      <c r="C4" s="7"/>
      <c r="D4" s="52"/>
      <c r="E4" s="10"/>
      <c r="F4" s="217" t="s">
        <v>5</v>
      </c>
      <c r="G4" s="217"/>
      <c r="H4" s="217"/>
      <c r="I4" s="217"/>
      <c r="J4" s="217"/>
      <c r="K4" s="217"/>
      <c r="L4" s="217"/>
      <c r="M4" s="217"/>
      <c r="N4" s="217"/>
      <c r="O4" s="217"/>
      <c r="P4" s="217"/>
      <c r="Q4" s="217"/>
      <c r="R4" s="217"/>
      <c r="S4" s="217"/>
      <c r="T4" s="217"/>
      <c r="U4" s="217"/>
      <c r="V4" s="217"/>
      <c r="W4" s="217"/>
      <c r="X4" s="217"/>
      <c r="Y4" s="217"/>
      <c r="Z4" s="218"/>
    </row>
    <row r="5" spans="1:26" s="1" customFormat="1" ht="15.6" x14ac:dyDescent="0.3">
      <c r="A5" s="6" t="s">
        <v>6</v>
      </c>
      <c r="B5" s="160" t="s">
        <v>65</v>
      </c>
      <c r="C5" s="8"/>
      <c r="D5" s="220"/>
      <c r="E5" s="220"/>
      <c r="F5" s="220"/>
      <c r="G5" s="220"/>
      <c r="H5" s="220"/>
      <c r="I5" s="220"/>
      <c r="J5" s="220"/>
      <c r="K5" s="220"/>
      <c r="L5" s="220"/>
      <c r="M5" s="220"/>
      <c r="N5" s="220"/>
      <c r="O5" s="220"/>
      <c r="P5" s="220"/>
      <c r="Q5" s="220"/>
      <c r="R5" s="220"/>
      <c r="S5" s="220"/>
      <c r="T5" s="220"/>
      <c r="U5" s="220"/>
      <c r="V5" s="220"/>
      <c r="W5" s="220"/>
      <c r="X5" s="220"/>
      <c r="Y5" s="220"/>
      <c r="Z5" s="221"/>
    </row>
    <row r="6" spans="1:26" ht="15.6" x14ac:dyDescent="0.3">
      <c r="A6" s="214" t="s">
        <v>7</v>
      </c>
      <c r="B6" s="215" t="s">
        <v>8</v>
      </c>
      <c r="C6" s="206" t="s">
        <v>9</v>
      </c>
      <c r="D6" s="212"/>
      <c r="E6" s="213" t="s">
        <v>10</v>
      </c>
      <c r="F6" s="213"/>
      <c r="G6" s="213"/>
      <c r="H6" s="212"/>
      <c r="I6" s="211" t="s">
        <v>11</v>
      </c>
      <c r="J6" s="211"/>
      <c r="K6" s="211"/>
      <c r="L6" s="212"/>
      <c r="M6" s="213" t="s">
        <v>12</v>
      </c>
      <c r="N6" s="213"/>
      <c r="O6" s="213"/>
      <c r="P6" s="212"/>
      <c r="Q6" s="211" t="s">
        <v>13</v>
      </c>
      <c r="R6" s="211"/>
      <c r="S6" s="211"/>
      <c r="T6" s="212"/>
      <c r="U6" s="206" t="s">
        <v>14</v>
      </c>
      <c r="V6" s="206" t="s">
        <v>15</v>
      </c>
      <c r="W6" s="208" t="s">
        <v>408</v>
      </c>
      <c r="X6" s="206" t="s">
        <v>17</v>
      </c>
      <c r="Y6" s="206" t="s">
        <v>18</v>
      </c>
      <c r="Z6" s="210" t="s">
        <v>19</v>
      </c>
    </row>
    <row r="7" spans="1:26" ht="15.6" x14ac:dyDescent="0.3">
      <c r="A7" s="214"/>
      <c r="B7" s="216"/>
      <c r="C7" s="207"/>
      <c r="D7" s="212"/>
      <c r="E7" s="3" t="s">
        <v>20</v>
      </c>
      <c r="F7" s="3" t="s">
        <v>21</v>
      </c>
      <c r="G7" s="3" t="s">
        <v>22</v>
      </c>
      <c r="H7" s="212"/>
      <c r="I7" s="3" t="s">
        <v>23</v>
      </c>
      <c r="J7" s="3" t="s">
        <v>24</v>
      </c>
      <c r="K7" s="3" t="s">
        <v>25</v>
      </c>
      <c r="L7" s="212"/>
      <c r="M7" s="3" t="s">
        <v>26</v>
      </c>
      <c r="N7" s="3" t="s">
        <v>27</v>
      </c>
      <c r="O7" s="3" t="s">
        <v>28</v>
      </c>
      <c r="P7" s="212"/>
      <c r="Q7" s="3" t="s">
        <v>29</v>
      </c>
      <c r="R7" s="3" t="s">
        <v>30</v>
      </c>
      <c r="S7" s="3" t="s">
        <v>31</v>
      </c>
      <c r="T7" s="212"/>
      <c r="U7" s="207"/>
      <c r="V7" s="207"/>
      <c r="W7" s="208"/>
      <c r="X7" s="209"/>
      <c r="Y7" s="209"/>
      <c r="Z7" s="210"/>
    </row>
    <row r="8" spans="1:26" ht="15.6" x14ac:dyDescent="0.3">
      <c r="A8" s="201" t="s">
        <v>273</v>
      </c>
      <c r="B8" s="201"/>
      <c r="C8" s="201"/>
      <c r="D8" s="201"/>
      <c r="E8" s="201"/>
      <c r="F8" s="201"/>
      <c r="G8" s="201"/>
      <c r="H8" s="201"/>
      <c r="I8" s="201"/>
      <c r="J8" s="201"/>
      <c r="K8" s="201"/>
      <c r="L8" s="201"/>
      <c r="M8" s="201"/>
      <c r="N8" s="201"/>
      <c r="O8" s="201"/>
      <c r="P8" s="201"/>
      <c r="Q8" s="201"/>
      <c r="R8" s="201"/>
      <c r="S8" s="201"/>
      <c r="T8" s="201"/>
      <c r="U8" s="201"/>
      <c r="V8" s="201"/>
      <c r="W8" s="201"/>
      <c r="X8" s="201"/>
      <c r="Y8" s="201"/>
      <c r="Z8" s="201"/>
    </row>
    <row r="9" spans="1:26" ht="83.4" x14ac:dyDescent="0.3">
      <c r="A9" s="116" t="s">
        <v>368</v>
      </c>
      <c r="B9" s="112" t="s">
        <v>278</v>
      </c>
      <c r="C9" s="2"/>
      <c r="D9" s="53"/>
      <c r="E9" s="2"/>
      <c r="F9" s="2"/>
      <c r="G9" s="2"/>
      <c r="H9" s="53"/>
      <c r="I9" s="2"/>
      <c r="J9" s="2"/>
      <c r="K9" s="2"/>
      <c r="L9" s="53"/>
      <c r="M9" s="48"/>
      <c r="N9" s="48"/>
      <c r="O9" s="48"/>
      <c r="P9" s="53"/>
      <c r="Q9" s="2"/>
      <c r="R9" s="2"/>
      <c r="S9" s="2"/>
      <c r="T9" s="53"/>
      <c r="U9" s="109" t="s">
        <v>279</v>
      </c>
      <c r="V9" s="2"/>
      <c r="W9" s="2">
        <v>6845</v>
      </c>
      <c r="X9" s="2"/>
      <c r="Y9" s="2"/>
      <c r="Z9" s="2" t="s">
        <v>86</v>
      </c>
    </row>
    <row r="10" spans="1:26" ht="47.4" thickBot="1" x14ac:dyDescent="0.35">
      <c r="A10" s="45" t="s">
        <v>369</v>
      </c>
      <c r="B10" s="161" t="s">
        <v>99</v>
      </c>
      <c r="C10" s="2"/>
      <c r="D10" s="53"/>
      <c r="E10" s="2"/>
      <c r="F10" s="2"/>
      <c r="G10" s="2"/>
      <c r="H10" s="53"/>
      <c r="I10" s="50"/>
      <c r="J10" s="50"/>
      <c r="K10" s="50"/>
      <c r="L10" s="53"/>
      <c r="M10" s="50"/>
      <c r="N10" s="50"/>
      <c r="O10" s="50"/>
      <c r="P10" s="53"/>
      <c r="Q10" s="50"/>
      <c r="R10" s="50"/>
      <c r="S10" s="50"/>
      <c r="T10" s="53"/>
      <c r="U10" s="109" t="s">
        <v>280</v>
      </c>
      <c r="V10" s="2"/>
      <c r="W10" s="2">
        <v>10615</v>
      </c>
      <c r="X10" s="2"/>
      <c r="Y10" s="2"/>
      <c r="Z10" s="2" t="s">
        <v>88</v>
      </c>
    </row>
    <row r="11" spans="1:26" ht="42.6" thickBot="1" x14ac:dyDescent="0.35">
      <c r="A11" s="45" t="s">
        <v>370</v>
      </c>
      <c r="B11" s="162" t="s">
        <v>382</v>
      </c>
      <c r="C11" s="2"/>
      <c r="D11" s="53"/>
      <c r="E11" s="2"/>
      <c r="F11" s="2"/>
      <c r="G11" s="2"/>
      <c r="H11" s="53"/>
      <c r="I11" s="50"/>
      <c r="J11" s="50"/>
      <c r="K11" s="50"/>
      <c r="L11" s="53"/>
      <c r="M11" s="50"/>
      <c r="N11" s="50"/>
      <c r="O11" s="50"/>
      <c r="P11" s="53"/>
      <c r="Q11" s="50"/>
      <c r="R11" s="50"/>
      <c r="S11" s="50"/>
      <c r="T11" s="53"/>
      <c r="U11" s="109" t="s">
        <v>281</v>
      </c>
      <c r="V11" s="2"/>
      <c r="W11" s="2">
        <v>7691</v>
      </c>
      <c r="X11" s="2"/>
      <c r="Y11" s="2"/>
      <c r="Z11" s="2" t="s">
        <v>94</v>
      </c>
    </row>
    <row r="12" spans="1:26" ht="47.4" thickBot="1" x14ac:dyDescent="0.35">
      <c r="A12" s="45" t="s">
        <v>371</v>
      </c>
      <c r="B12" s="162" t="s">
        <v>410</v>
      </c>
      <c r="C12" s="2"/>
      <c r="D12" s="53"/>
      <c r="E12" s="50"/>
      <c r="F12" s="50"/>
      <c r="G12" s="50"/>
      <c r="H12" s="53"/>
      <c r="I12" s="50"/>
      <c r="J12" s="50"/>
      <c r="K12" s="50"/>
      <c r="L12" s="53"/>
      <c r="M12" s="50"/>
      <c r="N12" s="50"/>
      <c r="O12" s="50"/>
      <c r="P12" s="53"/>
      <c r="Q12" s="50"/>
      <c r="R12" s="50"/>
      <c r="S12" s="50"/>
      <c r="T12" s="53"/>
      <c r="U12" s="109" t="s">
        <v>282</v>
      </c>
      <c r="V12" s="2"/>
      <c r="W12" s="2">
        <v>5000</v>
      </c>
      <c r="Y12" s="2"/>
      <c r="Z12" s="2" t="s">
        <v>87</v>
      </c>
    </row>
    <row r="13" spans="1:26" ht="84" thickBot="1" x14ac:dyDescent="0.35">
      <c r="A13" s="45" t="s">
        <v>372</v>
      </c>
      <c r="B13" s="149" t="s">
        <v>405</v>
      </c>
      <c r="C13" s="2"/>
      <c r="D13" s="53"/>
      <c r="E13" s="2"/>
      <c r="F13" s="2"/>
      <c r="G13" s="2"/>
      <c r="H13" s="53"/>
      <c r="I13" s="50"/>
      <c r="J13" s="50"/>
      <c r="K13" s="50"/>
      <c r="L13" s="53"/>
      <c r="M13" s="50"/>
      <c r="N13" s="50"/>
      <c r="O13" s="50"/>
      <c r="P13" s="53"/>
      <c r="Q13" s="50"/>
      <c r="R13" s="50"/>
      <c r="S13" s="50"/>
      <c r="T13" s="53"/>
      <c r="U13" s="109" t="s">
        <v>283</v>
      </c>
      <c r="V13" s="2"/>
      <c r="W13" s="2">
        <v>3000</v>
      </c>
      <c r="X13" s="2"/>
      <c r="Y13" s="2"/>
      <c r="Z13" s="2" t="s">
        <v>95</v>
      </c>
    </row>
    <row r="14" spans="1:26" s="17" customFormat="1" ht="47.4" thickBot="1" x14ac:dyDescent="0.35">
      <c r="A14" s="26" t="s">
        <v>383</v>
      </c>
      <c r="B14" s="186" t="s">
        <v>384</v>
      </c>
      <c r="C14" s="58"/>
      <c r="D14" s="57"/>
      <c r="E14" s="58"/>
      <c r="F14" s="58"/>
      <c r="G14" s="58"/>
      <c r="H14" s="57"/>
      <c r="I14" s="58"/>
      <c r="J14" s="58"/>
      <c r="K14" s="58"/>
      <c r="L14" s="57"/>
      <c r="M14" s="58"/>
      <c r="N14" s="58"/>
      <c r="O14" s="58"/>
      <c r="P14" s="57"/>
      <c r="Q14" s="58"/>
      <c r="R14" s="58"/>
      <c r="S14" s="58"/>
      <c r="T14" s="148"/>
      <c r="U14" s="150" t="s">
        <v>385</v>
      </c>
      <c r="V14" s="58"/>
      <c r="W14" s="58">
        <v>5000</v>
      </c>
      <c r="X14" s="58"/>
      <c r="Y14" s="58"/>
      <c r="Z14" s="58" t="s">
        <v>87</v>
      </c>
    </row>
    <row r="15" spans="1:26" s="17" customFormat="1" ht="55.8" x14ac:dyDescent="0.3">
      <c r="A15" s="187" t="s">
        <v>413</v>
      </c>
      <c r="B15" s="188" t="s">
        <v>378</v>
      </c>
      <c r="C15" s="189"/>
      <c r="D15" s="189"/>
      <c r="E15" s="189"/>
      <c r="F15" s="189"/>
      <c r="G15" s="189"/>
      <c r="H15" s="189"/>
      <c r="I15" s="189"/>
      <c r="J15" s="189"/>
      <c r="K15" s="189"/>
      <c r="L15" s="189"/>
      <c r="M15" s="189"/>
      <c r="N15" s="189"/>
      <c r="O15" s="189"/>
      <c r="P15" s="189"/>
      <c r="Q15" s="189"/>
      <c r="R15" s="189"/>
      <c r="S15" s="189"/>
      <c r="T15" s="194"/>
      <c r="U15" s="190" t="s">
        <v>380</v>
      </c>
      <c r="V15" s="189"/>
      <c r="W15" s="189">
        <v>32153</v>
      </c>
      <c r="X15" s="189"/>
      <c r="Y15" s="189"/>
      <c r="Z15" s="58" t="s">
        <v>87</v>
      </c>
    </row>
    <row r="16" spans="1:26" s="17" customFormat="1" ht="28.8" x14ac:dyDescent="0.3">
      <c r="A16" s="191" t="s">
        <v>377</v>
      </c>
      <c r="B16" s="188" t="s">
        <v>379</v>
      </c>
      <c r="C16" s="189"/>
      <c r="D16" s="189"/>
      <c r="E16" s="189"/>
      <c r="F16" s="189"/>
      <c r="G16" s="189"/>
      <c r="H16" s="189"/>
      <c r="I16" s="189"/>
      <c r="J16" s="189"/>
      <c r="K16" s="189"/>
      <c r="L16" s="189"/>
      <c r="M16" s="189"/>
      <c r="N16" s="189"/>
      <c r="O16" s="189"/>
      <c r="P16" s="189"/>
      <c r="Q16" s="189"/>
      <c r="R16" s="189"/>
      <c r="S16" s="189"/>
      <c r="T16" s="194"/>
      <c r="U16" s="192" t="s">
        <v>381</v>
      </c>
      <c r="V16" s="189"/>
      <c r="W16" s="58">
        <v>8610</v>
      </c>
      <c r="X16" s="189"/>
      <c r="Y16" s="189"/>
      <c r="Z16" s="58" t="s">
        <v>87</v>
      </c>
    </row>
    <row r="17" spans="1:26" s="17" customFormat="1" ht="28.8" x14ac:dyDescent="0.3">
      <c r="A17" s="191" t="s">
        <v>409</v>
      </c>
      <c r="B17" s="188" t="s">
        <v>411</v>
      </c>
      <c r="C17" s="189"/>
      <c r="D17" s="189"/>
      <c r="E17" s="189"/>
      <c r="F17" s="189"/>
      <c r="G17" s="189"/>
      <c r="H17" s="189"/>
      <c r="I17" s="189"/>
      <c r="J17" s="189"/>
      <c r="K17" s="189"/>
      <c r="L17" s="189"/>
      <c r="M17" s="189"/>
      <c r="N17" s="189"/>
      <c r="O17" s="189"/>
      <c r="P17" s="189"/>
      <c r="Q17" s="189"/>
      <c r="R17" s="189"/>
      <c r="S17" s="189"/>
      <c r="T17" s="194"/>
      <c r="U17" s="192" t="s">
        <v>412</v>
      </c>
      <c r="V17" s="189"/>
      <c r="W17" s="58">
        <v>4000</v>
      </c>
      <c r="X17" s="193"/>
      <c r="Y17" s="189"/>
      <c r="Z17" s="199" t="s">
        <v>86</v>
      </c>
    </row>
    <row r="18" spans="1:26" ht="16.2" thickBot="1" x14ac:dyDescent="0.35">
      <c r="A18" s="2"/>
      <c r="B18" s="163"/>
      <c r="C18" s="2"/>
      <c r="D18" s="53"/>
      <c r="E18" s="2"/>
      <c r="F18" s="2"/>
      <c r="G18" s="2"/>
      <c r="H18" s="53"/>
      <c r="I18" s="2"/>
      <c r="J18" s="2"/>
      <c r="K18" s="2"/>
      <c r="L18" s="53"/>
      <c r="M18" s="2"/>
      <c r="N18" s="2"/>
      <c r="O18" s="2"/>
      <c r="P18" s="53"/>
      <c r="Q18" s="2"/>
      <c r="R18" s="2"/>
      <c r="S18" s="2"/>
      <c r="T18" s="53"/>
      <c r="U18" s="2"/>
      <c r="V18" s="2"/>
      <c r="W18" s="2">
        <f>SUM(W9:W16)</f>
        <v>78914</v>
      </c>
      <c r="X18" s="124">
        <v>78935</v>
      </c>
      <c r="Y18" s="2"/>
      <c r="Z18" s="2"/>
    </row>
    <row r="19" spans="1:26" ht="15.6" x14ac:dyDescent="0.3">
      <c r="A19" s="202" t="s">
        <v>274</v>
      </c>
      <c r="B19" s="203"/>
      <c r="C19" s="203"/>
      <c r="D19" s="203"/>
      <c r="E19" s="203"/>
      <c r="F19" s="203"/>
      <c r="G19" s="203"/>
      <c r="H19" s="203"/>
      <c r="I19" s="203"/>
      <c r="J19" s="203"/>
      <c r="K19" s="203"/>
      <c r="L19" s="203"/>
      <c r="M19" s="203"/>
      <c r="N19" s="203"/>
      <c r="O19" s="203"/>
      <c r="P19" s="203"/>
      <c r="Q19" s="203"/>
      <c r="R19" s="203"/>
      <c r="S19" s="203"/>
      <c r="T19" s="203"/>
      <c r="U19" s="203"/>
      <c r="V19" s="203"/>
      <c r="W19" s="203"/>
      <c r="X19" s="203"/>
      <c r="Y19" s="203"/>
      <c r="Z19" s="204"/>
    </row>
    <row r="20" spans="1:26" s="17" customFormat="1" ht="70.8" thickBot="1" x14ac:dyDescent="0.4">
      <c r="A20" s="45" t="s">
        <v>373</v>
      </c>
      <c r="B20" s="164" t="s">
        <v>403</v>
      </c>
      <c r="C20" s="15"/>
      <c r="D20" s="15"/>
      <c r="E20" s="15"/>
      <c r="F20" s="15"/>
      <c r="G20" s="15"/>
      <c r="H20" s="15"/>
      <c r="I20" s="15"/>
      <c r="J20" s="15"/>
      <c r="K20" s="15"/>
      <c r="L20" s="15"/>
      <c r="M20" s="15"/>
      <c r="N20" s="15"/>
      <c r="O20" s="15"/>
      <c r="P20" s="15"/>
      <c r="Q20" s="15"/>
      <c r="R20" s="15"/>
      <c r="S20" s="15"/>
      <c r="T20" s="179"/>
      <c r="U20" s="110" t="s">
        <v>284</v>
      </c>
      <c r="V20" s="15"/>
      <c r="W20" s="27">
        <v>80000</v>
      </c>
      <c r="X20" s="15"/>
      <c r="Y20" s="15"/>
      <c r="Z20" s="41" t="s">
        <v>86</v>
      </c>
    </row>
    <row r="21" spans="1:26" s="17" customFormat="1" ht="57" thickBot="1" x14ac:dyDescent="0.4">
      <c r="A21" s="45" t="s">
        <v>374</v>
      </c>
      <c r="B21" s="164" t="s">
        <v>404</v>
      </c>
      <c r="C21" s="15"/>
      <c r="D21" s="54"/>
      <c r="E21" s="56"/>
      <c r="F21" s="56"/>
      <c r="G21" s="56"/>
      <c r="H21" s="56"/>
      <c r="I21" s="56"/>
      <c r="J21" s="56"/>
      <c r="K21" s="56"/>
      <c r="L21" s="56"/>
      <c r="M21" s="56"/>
      <c r="N21" s="56"/>
      <c r="O21" s="56"/>
      <c r="P21" s="56"/>
      <c r="Q21" s="15"/>
      <c r="R21" s="15"/>
      <c r="S21" s="15"/>
      <c r="T21" s="54"/>
      <c r="U21" s="110" t="s">
        <v>285</v>
      </c>
      <c r="V21" s="15"/>
      <c r="W21" s="27">
        <v>12000</v>
      </c>
      <c r="X21" s="15"/>
      <c r="Y21" s="15"/>
      <c r="Z21" s="41" t="s">
        <v>86</v>
      </c>
    </row>
    <row r="22" spans="1:26" s="17" customFormat="1" ht="57" thickBot="1" x14ac:dyDescent="0.4">
      <c r="A22" s="45" t="s">
        <v>375</v>
      </c>
      <c r="B22" s="164" t="s">
        <v>386</v>
      </c>
      <c r="C22" s="15"/>
      <c r="D22" s="54"/>
      <c r="E22" s="56"/>
      <c r="F22" s="56"/>
      <c r="G22" s="56"/>
      <c r="H22" s="56"/>
      <c r="I22" s="56"/>
      <c r="J22" s="56"/>
      <c r="K22" s="56"/>
      <c r="L22" s="56"/>
      <c r="M22" s="56"/>
      <c r="N22" s="56"/>
      <c r="O22" s="56"/>
      <c r="P22" s="56"/>
      <c r="Q22" s="56"/>
      <c r="R22" s="56"/>
      <c r="S22" s="56"/>
      <c r="T22" s="54"/>
      <c r="U22" s="110" t="s">
        <v>286</v>
      </c>
      <c r="V22" s="15"/>
      <c r="W22" s="27">
        <v>5000</v>
      </c>
      <c r="X22" s="15"/>
      <c r="Y22" s="15"/>
      <c r="Z22" s="41" t="s">
        <v>86</v>
      </c>
    </row>
    <row r="23" spans="1:26" s="17" customFormat="1" ht="70.8" thickBot="1" x14ac:dyDescent="0.4">
      <c r="A23" s="45" t="s">
        <v>376</v>
      </c>
      <c r="B23" s="164" t="s">
        <v>388</v>
      </c>
      <c r="C23" s="15"/>
      <c r="D23" s="54"/>
      <c r="E23" s="56"/>
      <c r="F23" s="56"/>
      <c r="G23" s="56"/>
      <c r="H23" s="56"/>
      <c r="I23" s="56"/>
      <c r="J23" s="56"/>
      <c r="K23" s="56"/>
      <c r="L23" s="56"/>
      <c r="M23" s="56"/>
      <c r="N23" s="56"/>
      <c r="O23" s="56"/>
      <c r="P23" s="56"/>
      <c r="Q23" s="56"/>
      <c r="R23" s="56"/>
      <c r="S23" s="56"/>
      <c r="T23" s="54"/>
      <c r="U23" s="110" t="s">
        <v>255</v>
      </c>
      <c r="V23" s="15"/>
      <c r="W23" s="27">
        <v>4000</v>
      </c>
      <c r="X23" s="15"/>
      <c r="Y23" s="15"/>
      <c r="Z23" s="41" t="s">
        <v>86</v>
      </c>
    </row>
    <row r="24" spans="1:26" s="17" customFormat="1" ht="94.2" thickBot="1" x14ac:dyDescent="0.4">
      <c r="A24" s="45" t="s">
        <v>345</v>
      </c>
      <c r="B24" s="165" t="s">
        <v>387</v>
      </c>
      <c r="C24" s="15"/>
      <c r="D24" s="54"/>
      <c r="E24" s="56"/>
      <c r="F24" s="56"/>
      <c r="G24" s="56"/>
      <c r="H24" s="56"/>
      <c r="I24" s="56"/>
      <c r="J24" s="56"/>
      <c r="K24" s="56"/>
      <c r="L24" s="56"/>
      <c r="M24" s="56"/>
      <c r="N24" s="56"/>
      <c r="O24" s="56"/>
      <c r="P24" s="56"/>
      <c r="Q24" s="56"/>
      <c r="R24" s="56"/>
      <c r="S24" s="56"/>
      <c r="T24" s="54"/>
      <c r="U24" s="110" t="s">
        <v>256</v>
      </c>
      <c r="V24" s="15"/>
      <c r="W24" s="27">
        <v>4000</v>
      </c>
      <c r="X24" s="15"/>
      <c r="Y24" s="15"/>
      <c r="Z24" s="41" t="s">
        <v>86</v>
      </c>
    </row>
    <row r="25" spans="1:26" s="17" customFormat="1" ht="47.4" thickBot="1" x14ac:dyDescent="0.4">
      <c r="A25" s="45" t="s">
        <v>344</v>
      </c>
      <c r="B25" s="178" t="s">
        <v>101</v>
      </c>
      <c r="C25" s="15"/>
      <c r="D25" s="15"/>
      <c r="E25" s="15"/>
      <c r="F25" s="15"/>
      <c r="G25" s="15"/>
      <c r="H25" s="15"/>
      <c r="I25" s="15"/>
      <c r="J25" s="15"/>
      <c r="K25" s="15"/>
      <c r="L25" s="15"/>
      <c r="M25" s="15"/>
      <c r="N25" s="15"/>
      <c r="O25" s="15"/>
      <c r="P25" s="15"/>
      <c r="Q25" s="15"/>
      <c r="R25" s="15"/>
      <c r="S25" s="15"/>
      <c r="T25" s="179"/>
      <c r="U25" s="110" t="s">
        <v>287</v>
      </c>
      <c r="V25" s="15"/>
      <c r="W25" s="27">
        <v>40000</v>
      </c>
      <c r="X25" s="15"/>
      <c r="Y25" s="15"/>
      <c r="Z25" s="41" t="s">
        <v>86</v>
      </c>
    </row>
    <row r="26" spans="1:26" s="17" customFormat="1" ht="63" thickBot="1" x14ac:dyDescent="0.4">
      <c r="A26" s="45" t="s">
        <v>346</v>
      </c>
      <c r="B26" s="166" t="s">
        <v>389</v>
      </c>
      <c r="C26" s="15"/>
      <c r="D26" s="54"/>
      <c r="E26" s="15"/>
      <c r="F26" s="15"/>
      <c r="G26" s="15"/>
      <c r="H26" s="54"/>
      <c r="I26" s="15"/>
      <c r="J26" s="15"/>
      <c r="K26" s="15"/>
      <c r="L26" s="54"/>
      <c r="M26" s="56"/>
      <c r="N26" s="56"/>
      <c r="O26" s="56"/>
      <c r="P26" s="54"/>
      <c r="Q26" s="15"/>
      <c r="R26" s="15"/>
      <c r="S26" s="15"/>
      <c r="T26" s="54"/>
      <c r="U26" s="110" t="s">
        <v>257</v>
      </c>
      <c r="V26" s="15"/>
      <c r="W26" s="27">
        <v>3000</v>
      </c>
      <c r="X26" s="15"/>
      <c r="Y26" s="15"/>
      <c r="Z26" s="41" t="s">
        <v>86</v>
      </c>
    </row>
    <row r="27" spans="1:26" s="17" customFormat="1" ht="47.4" thickBot="1" x14ac:dyDescent="0.4">
      <c r="A27" s="45" t="s">
        <v>347</v>
      </c>
      <c r="B27" s="166" t="s">
        <v>390</v>
      </c>
      <c r="C27" s="15"/>
      <c r="D27" s="54"/>
      <c r="E27" s="15"/>
      <c r="F27" s="15"/>
      <c r="G27" s="15"/>
      <c r="H27" s="54"/>
      <c r="I27" s="15"/>
      <c r="J27" s="15"/>
      <c r="K27" s="15"/>
      <c r="L27" s="54"/>
      <c r="M27" s="15"/>
      <c r="N27" s="15"/>
      <c r="O27" s="15"/>
      <c r="P27" s="54"/>
      <c r="Q27" s="56"/>
      <c r="R27" s="56"/>
      <c r="S27" s="56"/>
      <c r="T27" s="54"/>
      <c r="U27" s="110" t="s">
        <v>258</v>
      </c>
      <c r="V27" s="15"/>
      <c r="W27" s="27">
        <v>2922</v>
      </c>
      <c r="X27" s="15"/>
      <c r="Y27" s="15"/>
      <c r="Z27" s="41" t="s">
        <v>87</v>
      </c>
    </row>
    <row r="28" spans="1:26" s="17" customFormat="1" ht="62.4" customHeight="1" thickBot="1" x14ac:dyDescent="0.4">
      <c r="A28" s="45" t="s">
        <v>348</v>
      </c>
      <c r="B28" s="165" t="s">
        <v>391</v>
      </c>
      <c r="C28" s="15"/>
      <c r="D28" s="54"/>
      <c r="E28" s="56"/>
      <c r="F28" s="56"/>
      <c r="G28" s="56"/>
      <c r="H28" s="56"/>
      <c r="I28" s="56"/>
      <c r="J28" s="56"/>
      <c r="K28" s="56"/>
      <c r="L28" s="56"/>
      <c r="M28" s="56"/>
      <c r="N28" s="56"/>
      <c r="O28" s="56"/>
      <c r="P28" s="56"/>
      <c r="Q28" s="56"/>
      <c r="R28" s="56"/>
      <c r="S28" s="56"/>
      <c r="T28" s="56"/>
      <c r="U28" s="110" t="s">
        <v>391</v>
      </c>
      <c r="V28" s="15"/>
      <c r="W28" s="27">
        <v>22000</v>
      </c>
      <c r="X28" s="15"/>
      <c r="Y28" s="15"/>
      <c r="Z28" s="41" t="s">
        <v>86</v>
      </c>
    </row>
    <row r="29" spans="1:26" s="17" customFormat="1" ht="84.6" thickBot="1" x14ac:dyDescent="0.4">
      <c r="A29" s="180" t="s">
        <v>349</v>
      </c>
      <c r="B29" s="181" t="s">
        <v>288</v>
      </c>
      <c r="C29" s="182"/>
      <c r="D29" s="182"/>
      <c r="E29" s="182"/>
      <c r="F29" s="182"/>
      <c r="G29" s="182"/>
      <c r="H29" s="182"/>
      <c r="I29" s="182"/>
      <c r="J29" s="182"/>
      <c r="K29" s="182"/>
      <c r="L29" s="182"/>
      <c r="M29" s="182"/>
      <c r="N29" s="182"/>
      <c r="O29" s="182"/>
      <c r="P29" s="182"/>
      <c r="Q29" s="182"/>
      <c r="R29" s="182"/>
      <c r="S29" s="182"/>
      <c r="T29" s="185"/>
      <c r="U29" s="183" t="s">
        <v>259</v>
      </c>
      <c r="V29" s="182"/>
      <c r="W29" s="184">
        <v>85078</v>
      </c>
      <c r="X29" s="182"/>
      <c r="Y29" s="182"/>
      <c r="Z29" s="195" t="s">
        <v>87</v>
      </c>
    </row>
    <row r="30" spans="1:26" ht="16.2" thickBot="1" x14ac:dyDescent="0.35">
      <c r="B30" s="163"/>
      <c r="C30" s="2"/>
      <c r="D30" s="53"/>
      <c r="E30" s="2"/>
      <c r="F30" s="2"/>
      <c r="G30" s="2"/>
      <c r="H30" s="53"/>
      <c r="I30" s="2"/>
      <c r="J30" s="2"/>
      <c r="K30" s="2"/>
      <c r="L30" s="53"/>
      <c r="M30" s="2"/>
      <c r="N30" s="2"/>
      <c r="O30" s="2"/>
      <c r="P30" s="53"/>
      <c r="Q30" s="2"/>
      <c r="R30" s="2"/>
      <c r="S30" s="2"/>
      <c r="T30" s="53"/>
      <c r="U30" s="2"/>
      <c r="V30" s="2"/>
      <c r="W30" s="30">
        <f>SUM(W20:W29)</f>
        <v>258000</v>
      </c>
      <c r="X30" s="125">
        <v>258000</v>
      </c>
      <c r="Y30" s="2"/>
      <c r="Z30" s="2"/>
    </row>
    <row r="31" spans="1:26" ht="15.6" x14ac:dyDescent="0.3">
      <c r="A31" s="202" t="s">
        <v>275</v>
      </c>
      <c r="B31" s="203"/>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4"/>
    </row>
    <row r="32" spans="1:26" ht="78.599999999999994" thickBot="1" x14ac:dyDescent="0.35">
      <c r="A32" s="45" t="s">
        <v>350</v>
      </c>
      <c r="B32" s="165" t="s">
        <v>392</v>
      </c>
      <c r="C32" s="2"/>
      <c r="D32" s="53"/>
      <c r="E32" s="2"/>
      <c r="F32" s="2"/>
      <c r="G32" s="2"/>
      <c r="H32" s="53"/>
      <c r="I32" s="2"/>
      <c r="J32" s="2"/>
      <c r="K32" s="2"/>
      <c r="L32" s="53"/>
      <c r="M32" s="50"/>
      <c r="N32" s="50"/>
      <c r="O32" s="50"/>
      <c r="P32" s="51"/>
      <c r="Q32" s="50"/>
      <c r="R32" s="50"/>
      <c r="S32" s="50"/>
      <c r="T32" s="53"/>
      <c r="U32" s="109" t="s">
        <v>289</v>
      </c>
      <c r="V32" s="2"/>
      <c r="W32" s="2">
        <v>6592</v>
      </c>
      <c r="X32" s="2"/>
      <c r="Y32" s="2"/>
      <c r="Z32" s="2" t="s">
        <v>89</v>
      </c>
    </row>
    <row r="33" spans="1:26" ht="63" thickBot="1" x14ac:dyDescent="0.35">
      <c r="A33" s="26" t="s">
        <v>351</v>
      </c>
      <c r="B33" s="165" t="s">
        <v>392</v>
      </c>
      <c r="C33" s="2"/>
      <c r="D33" s="53"/>
      <c r="E33" s="2"/>
      <c r="F33" s="2"/>
      <c r="G33" s="2"/>
      <c r="H33" s="53"/>
      <c r="I33" s="2"/>
      <c r="J33" s="2"/>
      <c r="K33" s="2"/>
      <c r="L33" s="53"/>
      <c r="M33" s="50"/>
      <c r="N33" s="50"/>
      <c r="O33" s="50"/>
      <c r="P33" s="53"/>
      <c r="Q33" s="2"/>
      <c r="R33" s="2"/>
      <c r="S33" s="2"/>
      <c r="T33" s="53"/>
      <c r="U33" s="109" t="s">
        <v>290</v>
      </c>
      <c r="V33" s="2"/>
      <c r="W33" s="2">
        <v>6634</v>
      </c>
      <c r="X33" s="2"/>
      <c r="Y33" s="2"/>
      <c r="Z33" s="2" t="s">
        <v>87</v>
      </c>
    </row>
    <row r="34" spans="1:26" ht="47.4" thickBot="1" x14ac:dyDescent="0.35">
      <c r="A34" s="45" t="s">
        <v>393</v>
      </c>
      <c r="B34" s="167" t="s">
        <v>102</v>
      </c>
      <c r="C34" s="2"/>
      <c r="D34" s="53"/>
      <c r="E34" s="2"/>
      <c r="F34" s="2"/>
      <c r="G34" s="2"/>
      <c r="H34" s="53"/>
      <c r="I34" s="50"/>
      <c r="J34" s="50"/>
      <c r="K34" s="50"/>
      <c r="L34" s="53"/>
      <c r="M34" s="2"/>
      <c r="N34" s="2"/>
      <c r="O34" s="2"/>
      <c r="P34" s="53"/>
      <c r="Q34" s="2"/>
      <c r="R34" s="2"/>
      <c r="S34" s="2"/>
      <c r="T34" s="53"/>
      <c r="U34" s="109" t="s">
        <v>260</v>
      </c>
      <c r="V34" s="111" t="s">
        <v>291</v>
      </c>
      <c r="W34" s="2">
        <v>153593</v>
      </c>
      <c r="X34" s="2"/>
      <c r="Y34" s="2"/>
      <c r="Z34" s="2" t="s">
        <v>87</v>
      </c>
    </row>
    <row r="35" spans="1:26" ht="52.8" customHeight="1" thickBot="1" x14ac:dyDescent="0.35">
      <c r="A35" s="45" t="s">
        <v>394</v>
      </c>
      <c r="B35" s="167" t="s">
        <v>103</v>
      </c>
      <c r="C35" s="2"/>
      <c r="D35" s="53"/>
      <c r="E35" s="50"/>
      <c r="F35" s="50"/>
      <c r="G35" s="50"/>
      <c r="H35" s="53"/>
      <c r="I35" s="2"/>
      <c r="J35" s="2"/>
      <c r="K35" s="2"/>
      <c r="L35" s="53"/>
      <c r="M35" s="2"/>
      <c r="N35" s="2"/>
      <c r="O35" s="2"/>
      <c r="P35" s="53"/>
      <c r="Q35" s="2"/>
      <c r="R35" s="2"/>
      <c r="S35" s="2"/>
      <c r="T35" s="53"/>
      <c r="U35" s="109" t="s">
        <v>261</v>
      </c>
      <c r="V35" s="111" t="s">
        <v>301</v>
      </c>
      <c r="W35" s="2">
        <v>37954</v>
      </c>
      <c r="X35" s="2"/>
      <c r="Y35" s="2"/>
      <c r="Z35" s="2" t="s">
        <v>87</v>
      </c>
    </row>
    <row r="36" spans="1:26" ht="41.4" customHeight="1" thickBot="1" x14ac:dyDescent="0.35">
      <c r="A36" s="45" t="s">
        <v>395</v>
      </c>
      <c r="B36" s="168" t="s">
        <v>104</v>
      </c>
      <c r="C36" s="2"/>
      <c r="D36" s="53"/>
      <c r="E36" s="2"/>
      <c r="F36" s="2"/>
      <c r="G36" s="2"/>
      <c r="H36" s="53"/>
      <c r="I36" s="2"/>
      <c r="J36" s="2"/>
      <c r="K36" s="2"/>
      <c r="L36" s="53"/>
      <c r="M36" s="50"/>
      <c r="N36" s="50"/>
      <c r="O36" s="50"/>
      <c r="P36" s="53"/>
      <c r="Q36" s="2"/>
      <c r="R36" s="2"/>
      <c r="S36" s="2"/>
      <c r="T36" s="53"/>
      <c r="U36" s="109" t="s">
        <v>262</v>
      </c>
      <c r="V36" s="111" t="s">
        <v>271</v>
      </c>
      <c r="W36" s="2">
        <v>84531</v>
      </c>
      <c r="X36" s="2"/>
      <c r="Y36" s="2"/>
      <c r="Z36" s="2" t="s">
        <v>87</v>
      </c>
    </row>
    <row r="37" spans="1:26" ht="53.4" thickBot="1" x14ac:dyDescent="0.35">
      <c r="A37" s="45" t="s">
        <v>396</v>
      </c>
      <c r="B37" s="168" t="s">
        <v>105</v>
      </c>
      <c r="C37" s="2"/>
      <c r="D37" s="53"/>
      <c r="E37" s="50"/>
      <c r="F37" s="50"/>
      <c r="G37" s="50"/>
      <c r="H37" s="53"/>
      <c r="I37" s="2"/>
      <c r="J37" s="2"/>
      <c r="K37" s="2"/>
      <c r="L37" s="53"/>
      <c r="M37" s="2"/>
      <c r="N37" s="2"/>
      <c r="O37" s="2"/>
      <c r="P37" s="53"/>
      <c r="Q37" s="2"/>
      <c r="R37" s="2"/>
      <c r="S37" s="2"/>
      <c r="T37" s="53"/>
      <c r="U37" s="109" t="s">
        <v>263</v>
      </c>
      <c r="V37" s="111" t="s">
        <v>272</v>
      </c>
      <c r="W37" s="2">
        <v>52156</v>
      </c>
      <c r="X37" s="2"/>
      <c r="Y37" s="2"/>
      <c r="Z37" s="2" t="s">
        <v>87</v>
      </c>
    </row>
    <row r="38" spans="1:26" ht="94.2" thickBot="1" x14ac:dyDescent="0.35">
      <c r="A38" s="45" t="s">
        <v>352</v>
      </c>
      <c r="B38" s="165" t="s">
        <v>392</v>
      </c>
      <c r="C38" s="2"/>
      <c r="D38" s="53"/>
      <c r="E38" s="2"/>
      <c r="F38" s="2"/>
      <c r="G38" s="2"/>
      <c r="H38" s="53"/>
      <c r="I38" s="2"/>
      <c r="J38" s="2"/>
      <c r="K38" s="2"/>
      <c r="L38" s="53"/>
      <c r="M38" s="50"/>
      <c r="N38" s="50"/>
      <c r="O38" s="50"/>
      <c r="P38" s="51"/>
      <c r="Q38" s="50"/>
      <c r="R38" s="50"/>
      <c r="S38" s="50"/>
      <c r="T38" s="53"/>
      <c r="U38" s="109" t="s">
        <v>292</v>
      </c>
      <c r="V38" s="2"/>
      <c r="W38" s="2">
        <v>5300</v>
      </c>
      <c r="X38" s="2"/>
      <c r="Y38" s="2"/>
      <c r="Z38" s="2" t="s">
        <v>86</v>
      </c>
    </row>
    <row r="39" spans="1:26" ht="75.599999999999994" customHeight="1" thickBot="1" x14ac:dyDescent="0.35">
      <c r="A39" s="45" t="s">
        <v>353</v>
      </c>
      <c r="B39" s="165" t="s">
        <v>397</v>
      </c>
      <c r="C39" s="2"/>
      <c r="D39" s="53"/>
      <c r="E39" s="50"/>
      <c r="F39" s="50"/>
      <c r="G39" s="50"/>
      <c r="H39" s="51"/>
      <c r="I39" s="50"/>
      <c r="J39" s="50"/>
      <c r="K39" s="50"/>
      <c r="L39" s="51"/>
      <c r="M39" s="50"/>
      <c r="N39" s="50"/>
      <c r="O39" s="50"/>
      <c r="P39" s="51"/>
      <c r="Q39" s="50"/>
      <c r="R39" s="50"/>
      <c r="S39" s="50"/>
      <c r="T39" s="53"/>
      <c r="U39" s="109" t="s">
        <v>293</v>
      </c>
      <c r="V39" s="109" t="s">
        <v>303</v>
      </c>
      <c r="W39" s="2">
        <v>13000</v>
      </c>
      <c r="X39" s="2"/>
      <c r="Y39" s="2"/>
      <c r="Z39" s="2" t="s">
        <v>86</v>
      </c>
    </row>
    <row r="40" spans="1:26" s="17" customFormat="1" ht="16.2" thickBot="1" x14ac:dyDescent="0.35">
      <c r="A40" s="95"/>
      <c r="B40" s="165"/>
      <c r="C40" s="117"/>
      <c r="D40" s="118"/>
      <c r="E40" s="117"/>
      <c r="F40" s="117"/>
      <c r="G40" s="117"/>
      <c r="H40" s="118"/>
      <c r="I40" s="117"/>
      <c r="J40" s="117"/>
      <c r="K40" s="117"/>
      <c r="L40" s="118"/>
      <c r="M40" s="117"/>
      <c r="N40" s="117"/>
      <c r="O40" s="117"/>
      <c r="P40" s="118"/>
      <c r="Q40" s="117"/>
      <c r="R40" s="117"/>
      <c r="S40" s="117"/>
      <c r="T40" s="118"/>
      <c r="U40" s="119"/>
      <c r="V40" s="117"/>
      <c r="W40" s="117">
        <f>SUM(W32:W39)</f>
        <v>359760</v>
      </c>
      <c r="X40" s="125">
        <v>360000</v>
      </c>
      <c r="Y40" s="117"/>
      <c r="Z40" s="120"/>
    </row>
    <row r="41" spans="1:26" ht="28.2" customHeight="1" x14ac:dyDescent="0.3">
      <c r="A41" s="222" t="s">
        <v>276</v>
      </c>
      <c r="B41" s="203"/>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4"/>
    </row>
    <row r="42" spans="1:26" ht="78.599999999999994" thickBot="1" x14ac:dyDescent="0.35">
      <c r="A42" s="45" t="s">
        <v>354</v>
      </c>
      <c r="B42" s="169" t="s">
        <v>250</v>
      </c>
      <c r="C42" s="2"/>
      <c r="D42" s="53"/>
      <c r="E42" s="50"/>
      <c r="F42" s="50"/>
      <c r="G42" s="50"/>
      <c r="H42" s="51"/>
      <c r="I42" s="50"/>
      <c r="J42" s="50"/>
      <c r="K42" s="50"/>
      <c r="L42" s="51"/>
      <c r="M42" s="50"/>
      <c r="N42" s="50"/>
      <c r="O42" s="50"/>
      <c r="P42" s="51"/>
      <c r="Q42" s="50"/>
      <c r="R42" s="50"/>
      <c r="S42" s="50"/>
      <c r="T42" s="53"/>
      <c r="U42" s="109" t="s">
        <v>264</v>
      </c>
      <c r="V42" s="2"/>
      <c r="W42" s="2">
        <v>1554</v>
      </c>
      <c r="X42" s="2"/>
      <c r="Y42" s="2"/>
      <c r="Z42" s="2" t="s">
        <v>87</v>
      </c>
    </row>
    <row r="43" spans="1:26" ht="78.599999999999994" thickBot="1" x14ac:dyDescent="0.35">
      <c r="A43" s="45" t="s">
        <v>355</v>
      </c>
      <c r="B43" s="114" t="s">
        <v>251</v>
      </c>
      <c r="C43" s="2"/>
      <c r="D43" s="53"/>
      <c r="E43" s="50"/>
      <c r="F43" s="50"/>
      <c r="G43" s="50"/>
      <c r="H43" s="51"/>
      <c r="I43" s="50"/>
      <c r="J43" s="50"/>
      <c r="K43" s="50"/>
      <c r="L43" s="51"/>
      <c r="M43" s="50"/>
      <c r="N43" s="50"/>
      <c r="O43" s="50"/>
      <c r="P43" s="51"/>
      <c r="Q43" s="50"/>
      <c r="R43" s="50"/>
      <c r="S43" s="50"/>
      <c r="T43" s="53"/>
      <c r="U43" s="109" t="s">
        <v>265</v>
      </c>
      <c r="V43" s="2"/>
      <c r="W43" s="2">
        <v>2999</v>
      </c>
      <c r="X43" s="2"/>
      <c r="Y43" s="2"/>
      <c r="Z43" s="2" t="s">
        <v>87</v>
      </c>
    </row>
    <row r="44" spans="1:26" ht="84" thickBot="1" x14ac:dyDescent="0.35">
      <c r="A44" s="45" t="s">
        <v>356</v>
      </c>
      <c r="B44" s="112" t="s">
        <v>252</v>
      </c>
      <c r="C44" s="2"/>
      <c r="D44" s="53"/>
      <c r="E44" s="50"/>
      <c r="F44" s="50"/>
      <c r="G44" s="50"/>
      <c r="H44" s="51"/>
      <c r="I44" s="50"/>
      <c r="J44" s="50"/>
      <c r="K44" s="50"/>
      <c r="L44" s="51"/>
      <c r="M44" s="50"/>
      <c r="N44" s="50"/>
      <c r="O44" s="50"/>
      <c r="P44" s="51"/>
      <c r="Q44" s="50"/>
      <c r="R44" s="50"/>
      <c r="S44" s="50"/>
      <c r="T44" s="53"/>
      <c r="U44" s="109" t="s">
        <v>294</v>
      </c>
      <c r="V44" s="2"/>
      <c r="W44" s="122">
        <v>20953</v>
      </c>
      <c r="X44" s="2"/>
      <c r="Y44" s="2"/>
      <c r="Z44" s="2" t="s">
        <v>96</v>
      </c>
    </row>
    <row r="45" spans="1:26" ht="78.599999999999994" thickBot="1" x14ac:dyDescent="0.35">
      <c r="A45" s="45" t="s">
        <v>357</v>
      </c>
      <c r="B45" s="162" t="s">
        <v>253</v>
      </c>
      <c r="C45" s="2"/>
      <c r="D45" s="53"/>
      <c r="E45" s="50"/>
      <c r="F45" s="50"/>
      <c r="G45" s="50"/>
      <c r="H45" s="51"/>
      <c r="I45" s="50"/>
      <c r="J45" s="50"/>
      <c r="K45" s="50"/>
      <c r="L45" s="51"/>
      <c r="M45" s="50"/>
      <c r="N45" s="50"/>
      <c r="O45" s="50"/>
      <c r="P45" s="51"/>
      <c r="Q45" s="50"/>
      <c r="R45" s="50"/>
      <c r="S45" s="50"/>
      <c r="T45" s="53"/>
      <c r="U45" s="109" t="s">
        <v>295</v>
      </c>
      <c r="V45" s="2"/>
      <c r="W45" s="2">
        <v>24000</v>
      </c>
      <c r="X45" s="2"/>
      <c r="Y45" s="2"/>
      <c r="Z45" s="2" t="s">
        <v>89</v>
      </c>
    </row>
    <row r="46" spans="1:26" ht="16.2" thickBot="1" x14ac:dyDescent="0.35">
      <c r="A46" s="21"/>
      <c r="B46" s="163"/>
      <c r="C46" s="2"/>
      <c r="D46" s="53"/>
      <c r="E46" s="50"/>
      <c r="F46" s="50"/>
      <c r="G46" s="50"/>
      <c r="H46" s="51"/>
      <c r="I46" s="50"/>
      <c r="J46" s="50"/>
      <c r="K46" s="50"/>
      <c r="L46" s="51"/>
      <c r="M46" s="50"/>
      <c r="N46" s="50"/>
      <c r="O46" s="50"/>
      <c r="P46" s="51"/>
      <c r="Q46" s="50"/>
      <c r="R46" s="50"/>
      <c r="S46" s="50"/>
      <c r="T46" s="53"/>
      <c r="U46" s="2"/>
      <c r="V46" s="2"/>
      <c r="W46" s="2">
        <f>SUM(W42:W45)</f>
        <v>49506</v>
      </c>
      <c r="X46" s="125">
        <v>49500</v>
      </c>
      <c r="Y46" s="2"/>
      <c r="Z46" s="2"/>
    </row>
    <row r="47" spans="1:26" ht="15.6" x14ac:dyDescent="0.3">
      <c r="B47" s="163"/>
      <c r="C47" s="2"/>
      <c r="D47" s="53"/>
      <c r="E47" s="2"/>
      <c r="F47" s="2"/>
      <c r="G47" s="2"/>
      <c r="H47" s="53"/>
      <c r="I47" s="2"/>
      <c r="J47" s="2"/>
      <c r="K47" s="2"/>
      <c r="L47" s="53"/>
      <c r="M47" s="2"/>
      <c r="N47" s="2"/>
      <c r="O47" s="2"/>
      <c r="P47" s="53"/>
      <c r="Q47" s="2"/>
      <c r="R47" s="2"/>
      <c r="S47" s="2"/>
      <c r="T47" s="53"/>
      <c r="U47" s="2"/>
      <c r="V47" s="2"/>
      <c r="W47" s="2"/>
      <c r="X47" s="2"/>
      <c r="Y47" s="2"/>
      <c r="Z47" s="2"/>
    </row>
    <row r="48" spans="1:26" ht="15.6" x14ac:dyDescent="0.3">
      <c r="A48" s="202" t="s">
        <v>277</v>
      </c>
      <c r="B48" s="203"/>
      <c r="C48" s="203"/>
      <c r="D48" s="203"/>
      <c r="E48" s="203"/>
      <c r="F48" s="203"/>
      <c r="G48" s="203"/>
      <c r="H48" s="203"/>
      <c r="I48" s="203"/>
      <c r="J48" s="203"/>
      <c r="K48" s="203"/>
      <c r="L48" s="203"/>
      <c r="M48" s="203"/>
      <c r="N48" s="203"/>
      <c r="O48" s="203"/>
      <c r="P48" s="203"/>
      <c r="Q48" s="203"/>
      <c r="R48" s="203"/>
      <c r="S48" s="203"/>
      <c r="T48" s="203"/>
      <c r="U48" s="203"/>
      <c r="V48" s="203"/>
      <c r="W48" s="203"/>
      <c r="X48" s="203"/>
      <c r="Y48" s="203"/>
      <c r="Z48" s="204"/>
    </row>
    <row r="49" spans="1:26" ht="160.05000000000001" customHeight="1" thickBot="1" x14ac:dyDescent="0.35">
      <c r="A49" s="45" t="s">
        <v>358</v>
      </c>
      <c r="B49" s="170" t="s">
        <v>398</v>
      </c>
      <c r="C49" s="2"/>
      <c r="D49" s="53"/>
      <c r="E49" s="50"/>
      <c r="F49" s="50"/>
      <c r="G49" s="50"/>
      <c r="H49" s="51"/>
      <c r="I49" s="2"/>
      <c r="J49" s="2"/>
      <c r="K49" s="2"/>
      <c r="L49" s="53"/>
      <c r="M49" s="2"/>
      <c r="N49" s="2"/>
      <c r="O49" s="2"/>
      <c r="P49" s="53"/>
      <c r="Q49" s="2"/>
      <c r="R49" s="2"/>
      <c r="S49" s="2"/>
      <c r="T49" s="53"/>
      <c r="U49" s="109" t="s">
        <v>296</v>
      </c>
      <c r="V49" s="2"/>
      <c r="W49">
        <v>18460</v>
      </c>
      <c r="X49" s="2"/>
      <c r="Y49" s="2"/>
      <c r="Z49" s="2" t="s">
        <v>97</v>
      </c>
    </row>
    <row r="50" spans="1:26" ht="69.599999999999994" customHeight="1" x14ac:dyDescent="0.3">
      <c r="A50" s="31" t="s">
        <v>359</v>
      </c>
      <c r="B50" s="115" t="s">
        <v>399</v>
      </c>
      <c r="C50" s="2"/>
      <c r="D50" s="53"/>
      <c r="E50" s="50"/>
      <c r="F50" s="50"/>
      <c r="G50" s="50"/>
      <c r="H50" s="51"/>
      <c r="I50" s="50"/>
      <c r="J50" s="50"/>
      <c r="K50" s="50"/>
      <c r="L50" s="51"/>
      <c r="M50" s="50"/>
      <c r="N50" s="50"/>
      <c r="O50" s="50"/>
      <c r="P50" s="51"/>
      <c r="Q50" s="50"/>
      <c r="R50" s="50"/>
      <c r="S50" s="50"/>
      <c r="T50" s="53"/>
      <c r="U50" s="109" t="s">
        <v>266</v>
      </c>
      <c r="V50" s="2"/>
      <c r="W50" s="2">
        <v>3691</v>
      </c>
      <c r="X50" s="2"/>
      <c r="Y50" s="2"/>
      <c r="Z50" s="2" t="s">
        <v>97</v>
      </c>
    </row>
    <row r="51" spans="1:26" ht="69.599999999999994" customHeight="1" x14ac:dyDescent="0.3">
      <c r="A51" s="225" t="s">
        <v>75</v>
      </c>
      <c r="B51" s="115"/>
      <c r="C51" s="2"/>
      <c r="D51" s="53"/>
      <c r="E51" s="50"/>
      <c r="F51" s="50"/>
      <c r="G51" s="50"/>
      <c r="H51" s="51"/>
      <c r="I51" s="50"/>
      <c r="J51" s="50"/>
      <c r="K51" s="50"/>
      <c r="L51" s="51"/>
      <c r="M51" s="50"/>
      <c r="N51" s="50"/>
      <c r="O51" s="50"/>
      <c r="P51" s="51"/>
      <c r="Q51" s="50"/>
      <c r="R51" s="50"/>
      <c r="S51" s="50"/>
      <c r="T51" s="53"/>
      <c r="U51" s="109"/>
      <c r="V51" s="2"/>
      <c r="W51" s="2">
        <v>7449</v>
      </c>
      <c r="X51" s="2"/>
      <c r="Y51" s="2"/>
      <c r="Z51" s="2" t="s">
        <v>86</v>
      </c>
    </row>
    <row r="52" spans="1:26" ht="70.8" customHeight="1" thickBot="1" x14ac:dyDescent="0.35">
      <c r="A52" s="45" t="s">
        <v>362</v>
      </c>
      <c r="B52" s="165" t="s">
        <v>100</v>
      </c>
      <c r="C52" s="2"/>
      <c r="D52" s="53"/>
      <c r="E52" s="2"/>
      <c r="F52" s="2"/>
      <c r="G52" s="2"/>
      <c r="H52" s="53"/>
      <c r="I52" s="50"/>
      <c r="J52" s="50"/>
      <c r="K52" s="50"/>
      <c r="L52" s="51"/>
      <c r="M52" s="50"/>
      <c r="N52" s="50"/>
      <c r="O52" s="50"/>
      <c r="P52" s="51"/>
      <c r="Q52" s="50"/>
      <c r="R52" s="50"/>
      <c r="S52" s="50"/>
      <c r="T52" s="53"/>
      <c r="U52" s="109" t="s">
        <v>299</v>
      </c>
      <c r="V52" s="109" t="s">
        <v>305</v>
      </c>
      <c r="W52" s="2">
        <v>3691</v>
      </c>
      <c r="X52" s="2"/>
      <c r="Y52" s="2"/>
      <c r="Z52" s="2" t="s">
        <v>86</v>
      </c>
    </row>
    <row r="53" spans="1:26" ht="47.4" thickBot="1" x14ac:dyDescent="0.35">
      <c r="A53" s="127" t="s">
        <v>363</v>
      </c>
      <c r="B53" s="162" t="s">
        <v>106</v>
      </c>
      <c r="C53" s="2"/>
      <c r="D53" s="53"/>
      <c r="E53" s="50"/>
      <c r="F53" s="50"/>
      <c r="G53" s="50"/>
      <c r="H53" s="51"/>
      <c r="I53" s="50"/>
      <c r="J53" s="50"/>
      <c r="K53" s="50"/>
      <c r="L53" s="51"/>
      <c r="M53" s="50"/>
      <c r="N53" s="50"/>
      <c r="O53" s="50"/>
      <c r="P53" s="51"/>
      <c r="Q53" s="50"/>
      <c r="R53" s="50"/>
      <c r="S53" s="50"/>
      <c r="T53" s="53"/>
      <c r="U53" s="109" t="s">
        <v>267</v>
      </c>
      <c r="V53" s="2"/>
      <c r="W53" s="2">
        <v>10143</v>
      </c>
      <c r="X53" s="2"/>
      <c r="Y53" s="2"/>
      <c r="Z53" s="2" t="s">
        <v>87</v>
      </c>
    </row>
    <row r="54" spans="1:26" ht="47.4" thickBot="1" x14ac:dyDescent="0.35">
      <c r="A54" s="46" t="s">
        <v>364</v>
      </c>
      <c r="B54" s="164" t="s">
        <v>254</v>
      </c>
      <c r="C54" s="2"/>
      <c r="D54" s="53"/>
      <c r="E54" s="50"/>
      <c r="F54" s="50"/>
      <c r="G54" s="50"/>
      <c r="H54" s="53"/>
      <c r="I54" s="2"/>
      <c r="J54" s="2"/>
      <c r="K54" s="2"/>
      <c r="L54" s="53"/>
      <c r="M54" s="2"/>
      <c r="N54" s="2"/>
      <c r="O54" s="2"/>
      <c r="P54" s="53"/>
      <c r="Q54" s="2"/>
      <c r="R54" s="2"/>
      <c r="S54" s="2"/>
      <c r="T54" s="53"/>
      <c r="U54" s="109" t="s">
        <v>268</v>
      </c>
      <c r="V54" s="2"/>
      <c r="W54">
        <v>0</v>
      </c>
      <c r="X54" s="2"/>
      <c r="Y54" s="2"/>
      <c r="Z54" s="2" t="s">
        <v>90</v>
      </c>
    </row>
    <row r="55" spans="1:26" s="17" customFormat="1" ht="100.05" customHeight="1" thickBot="1" x14ac:dyDescent="0.35">
      <c r="A55" s="45" t="s">
        <v>366</v>
      </c>
      <c r="B55" s="171" t="s">
        <v>107</v>
      </c>
      <c r="C55" s="57"/>
      <c r="D55" s="57"/>
      <c r="E55" s="58"/>
      <c r="F55" s="58"/>
      <c r="G55" s="58"/>
      <c r="H55" s="57"/>
      <c r="I55" s="58"/>
      <c r="J55" s="58"/>
      <c r="K55" s="58"/>
      <c r="L55" s="57"/>
      <c r="M55" s="58"/>
      <c r="N55" s="58"/>
      <c r="O55" s="58"/>
      <c r="P55" s="57"/>
      <c r="Q55" s="58"/>
      <c r="R55" s="58"/>
      <c r="S55" s="58"/>
      <c r="T55" s="57"/>
      <c r="U55" s="150" t="s">
        <v>300</v>
      </c>
      <c r="V55" s="58"/>
      <c r="W55" s="58">
        <v>1969</v>
      </c>
      <c r="X55" s="58"/>
      <c r="Y55" s="58"/>
      <c r="Z55" s="58" t="s">
        <v>98</v>
      </c>
    </row>
    <row r="56" spans="1:26" ht="55.8" thickBot="1" x14ac:dyDescent="0.35">
      <c r="A56" s="45" t="s">
        <v>367</v>
      </c>
      <c r="B56" s="172" t="s">
        <v>406</v>
      </c>
      <c r="C56" s="2"/>
      <c r="D56" s="53"/>
      <c r="E56" s="50"/>
      <c r="F56" s="50"/>
      <c r="G56" s="50"/>
      <c r="H56" s="53"/>
      <c r="I56" s="2"/>
      <c r="J56" s="2"/>
      <c r="K56" s="2"/>
      <c r="L56" s="53"/>
      <c r="M56" s="2"/>
      <c r="N56" s="2"/>
      <c r="O56" s="2"/>
      <c r="P56" s="53"/>
      <c r="Q56" s="2"/>
      <c r="R56" s="2"/>
      <c r="S56" s="2"/>
      <c r="T56" s="53"/>
      <c r="U56" s="109" t="s">
        <v>407</v>
      </c>
      <c r="V56" s="2"/>
      <c r="W56" s="2">
        <v>4985</v>
      </c>
      <c r="X56" s="2"/>
      <c r="Y56" s="2"/>
      <c r="Z56" s="2" t="s">
        <v>108</v>
      </c>
    </row>
    <row r="57" spans="1:26" s="17" customFormat="1" ht="62.4" customHeight="1" x14ac:dyDescent="0.3">
      <c r="A57" s="31" t="s">
        <v>360</v>
      </c>
      <c r="B57" s="173" t="s">
        <v>401</v>
      </c>
      <c r="C57" s="58"/>
      <c r="D57" s="57"/>
      <c r="E57" s="58"/>
      <c r="F57" s="58"/>
      <c r="G57" s="58"/>
      <c r="H57" s="57"/>
      <c r="I57" s="58"/>
      <c r="J57" s="58"/>
      <c r="K57" s="58"/>
      <c r="L57" s="57"/>
      <c r="M57" s="58"/>
      <c r="N57" s="58"/>
      <c r="O57" s="58"/>
      <c r="P57" s="57"/>
      <c r="Q57" s="58"/>
      <c r="R57" s="58"/>
      <c r="S57" s="58"/>
      <c r="T57" s="57"/>
      <c r="U57" s="150" t="s">
        <v>297</v>
      </c>
      <c r="V57" s="150" t="s">
        <v>306</v>
      </c>
      <c r="W57" s="58">
        <v>3000</v>
      </c>
      <c r="X57" s="58"/>
      <c r="Y57" s="58"/>
      <c r="Z57" s="196" t="s">
        <v>87</v>
      </c>
    </row>
    <row r="58" spans="1:26" s="17" customFormat="1" ht="124.2" x14ac:dyDescent="0.3">
      <c r="A58" s="151" t="s">
        <v>361</v>
      </c>
      <c r="B58" s="174" t="s">
        <v>400</v>
      </c>
      <c r="C58" s="152"/>
      <c r="D58" s="153"/>
      <c r="E58" s="152"/>
      <c r="F58" s="152"/>
      <c r="G58" s="152"/>
      <c r="H58" s="153"/>
      <c r="I58" s="152"/>
      <c r="J58" s="152"/>
      <c r="K58" s="152"/>
      <c r="L58" s="153"/>
      <c r="M58" s="152"/>
      <c r="N58" s="152"/>
      <c r="O58" s="152"/>
      <c r="P58" s="153"/>
      <c r="Q58" s="152"/>
      <c r="R58" s="152"/>
      <c r="S58" s="152"/>
      <c r="T58" s="153"/>
      <c r="U58" s="154" t="s">
        <v>298</v>
      </c>
      <c r="V58" s="155" t="s">
        <v>270</v>
      </c>
      <c r="W58" s="32">
        <v>5409</v>
      </c>
      <c r="X58" s="152"/>
      <c r="Y58" s="152"/>
      <c r="Z58" s="152" t="s">
        <v>87</v>
      </c>
    </row>
    <row r="59" spans="1:26" ht="60" customHeight="1" x14ac:dyDescent="0.3">
      <c r="A59" s="156" t="s">
        <v>365</v>
      </c>
      <c r="B59" s="175" t="s">
        <v>402</v>
      </c>
      <c r="C59" s="156"/>
      <c r="D59" s="156"/>
      <c r="E59" s="156"/>
      <c r="F59" s="156"/>
      <c r="G59" s="156"/>
      <c r="H59" s="156"/>
      <c r="I59" s="156"/>
      <c r="J59" s="156"/>
      <c r="K59" s="156"/>
      <c r="L59" s="156"/>
      <c r="M59" s="156"/>
      <c r="N59" s="156"/>
      <c r="O59" s="156"/>
      <c r="P59" s="156"/>
      <c r="Q59" s="156"/>
      <c r="R59" s="156"/>
      <c r="S59" s="156"/>
      <c r="T59" s="156"/>
      <c r="U59" s="156" t="s">
        <v>269</v>
      </c>
      <c r="V59" s="42" t="s">
        <v>304</v>
      </c>
      <c r="W59" s="2">
        <v>1245</v>
      </c>
      <c r="X59" s="2"/>
      <c r="Y59" s="2"/>
      <c r="Z59" s="48" t="s">
        <v>98</v>
      </c>
    </row>
    <row r="60" spans="1:26" ht="16.2" thickBot="1" x14ac:dyDescent="0.35">
      <c r="B60" s="176"/>
      <c r="W60">
        <f>SUM(W49:W59)</f>
        <v>60042</v>
      </c>
      <c r="X60" s="126">
        <v>60000</v>
      </c>
    </row>
    <row r="61" spans="1:26" x14ac:dyDescent="0.3">
      <c r="B61" s="176"/>
      <c r="V61" t="s">
        <v>302</v>
      </c>
    </row>
    <row r="64" spans="1:26" x14ac:dyDescent="0.3">
      <c r="B64" s="176"/>
    </row>
    <row r="65" spans="2:2" x14ac:dyDescent="0.3">
      <c r="B65" s="177"/>
    </row>
  </sheetData>
  <mergeCells count="29">
    <mergeCell ref="C6:C7"/>
    <mergeCell ref="B6:B7"/>
    <mergeCell ref="A41:Z41"/>
    <mergeCell ref="A31:Z31"/>
    <mergeCell ref="A48:Z48"/>
    <mergeCell ref="A19:Z19"/>
    <mergeCell ref="A6:A7"/>
    <mergeCell ref="A8:Z8"/>
    <mergeCell ref="Z6:Z7"/>
    <mergeCell ref="E6:G6"/>
    <mergeCell ref="V6:V7"/>
    <mergeCell ref="Q6:S6"/>
    <mergeCell ref="D6:D7"/>
    <mergeCell ref="F2:G2"/>
    <mergeCell ref="F1:Z1"/>
    <mergeCell ref="L6:L7"/>
    <mergeCell ref="P6:P7"/>
    <mergeCell ref="I6:K6"/>
    <mergeCell ref="M6:O6"/>
    <mergeCell ref="X6:X7"/>
    <mergeCell ref="D3:Z3"/>
    <mergeCell ref="F4:G4"/>
    <mergeCell ref="H4:Z4"/>
    <mergeCell ref="H6:H7"/>
    <mergeCell ref="Y6:Y7"/>
    <mergeCell ref="D5:Z5"/>
    <mergeCell ref="T6:T7"/>
    <mergeCell ref="U6:U7"/>
    <mergeCell ref="W6:W7"/>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7"/>
  <sheetViews>
    <sheetView topLeftCell="A11" zoomScale="240" zoomScaleNormal="240" workbookViewId="0">
      <selection activeCell="A15" sqref="A15"/>
    </sheetView>
  </sheetViews>
  <sheetFormatPr baseColWidth="10" defaultColWidth="8.88671875" defaultRowHeight="14.4" x14ac:dyDescent="0.3"/>
  <cols>
    <col min="1" max="1" width="51.88671875" customWidth="1"/>
    <col min="2" max="3" width="52.6640625" hidden="1" customWidth="1"/>
    <col min="4" max="4" width="3.109375" hidden="1" customWidth="1"/>
    <col min="5" max="5" width="10.6640625" hidden="1" customWidth="1"/>
    <col min="6" max="6" width="0" hidden="1" customWidth="1"/>
    <col min="7" max="7" width="16.109375" hidden="1" customWidth="1"/>
    <col min="8" max="8" width="3.88671875" hidden="1" customWidth="1"/>
    <col min="9" max="11" width="0" hidden="1" customWidth="1"/>
    <col min="12" max="12" width="3.44140625" hidden="1" customWidth="1"/>
    <col min="13" max="15" width="0" hidden="1" customWidth="1"/>
    <col min="16" max="16" width="3.6640625" hidden="1" customWidth="1"/>
    <col min="17" max="19" width="0" hidden="1" customWidth="1"/>
    <col min="20" max="20" width="3.5546875" hidden="1" customWidth="1"/>
    <col min="21" max="22" width="36.6640625" hidden="1" customWidth="1"/>
    <col min="23" max="24" width="12" customWidth="1"/>
    <col min="25" max="25" width="14.88671875" customWidth="1"/>
    <col min="26" max="26" width="19.6640625" customWidth="1"/>
  </cols>
  <sheetData>
    <row r="1" spans="1:26" s="1" customFormat="1" ht="31.2" x14ac:dyDescent="0.3">
      <c r="A1" s="4" t="s">
        <v>0</v>
      </c>
      <c r="B1" s="19" t="s">
        <v>63</v>
      </c>
      <c r="C1" s="7"/>
      <c r="D1" s="13"/>
      <c r="E1" s="11"/>
      <c r="F1" s="217"/>
      <c r="G1" s="217"/>
      <c r="H1" s="217"/>
      <c r="I1" s="217"/>
      <c r="J1" s="217"/>
      <c r="K1" s="217"/>
      <c r="L1" s="217"/>
      <c r="M1" s="217"/>
      <c r="N1" s="217"/>
      <c r="O1" s="217"/>
      <c r="P1" s="217"/>
      <c r="Q1" s="217"/>
      <c r="R1" s="217"/>
      <c r="S1" s="217"/>
      <c r="T1" s="217"/>
      <c r="U1" s="217"/>
      <c r="V1" s="217"/>
      <c r="W1" s="217"/>
      <c r="X1" s="217"/>
      <c r="Y1" s="217"/>
      <c r="Z1" s="218"/>
    </row>
    <row r="2" spans="1:26" s="1" customFormat="1" ht="15.6" x14ac:dyDescent="0.3">
      <c r="A2" s="5" t="s">
        <v>1</v>
      </c>
      <c r="B2" s="7" t="s">
        <v>64</v>
      </c>
      <c r="C2" s="7"/>
      <c r="D2" s="13"/>
      <c r="E2" s="9"/>
      <c r="F2" s="217" t="s">
        <v>2</v>
      </c>
      <c r="G2" s="217"/>
      <c r="H2" s="13"/>
      <c r="I2" s="13"/>
      <c r="J2" s="13"/>
      <c r="K2" s="13"/>
      <c r="L2" s="13"/>
      <c r="M2" s="13"/>
      <c r="N2" s="13"/>
      <c r="O2" s="13"/>
      <c r="P2" s="13"/>
      <c r="Q2" s="13"/>
      <c r="R2" s="13"/>
      <c r="S2" s="13"/>
      <c r="T2" s="13"/>
      <c r="U2" s="13"/>
      <c r="V2" s="13"/>
      <c r="W2" s="13"/>
      <c r="X2" s="13"/>
      <c r="Y2" s="13"/>
      <c r="Z2" s="13"/>
    </row>
    <row r="3" spans="1:26" s="1" customFormat="1" ht="15.6" x14ac:dyDescent="0.3">
      <c r="A3" s="5" t="s">
        <v>3</v>
      </c>
      <c r="B3" s="7"/>
      <c r="C3" s="7"/>
      <c r="D3" s="219"/>
      <c r="E3" s="219"/>
      <c r="F3" s="219"/>
      <c r="G3" s="219"/>
      <c r="H3" s="219"/>
      <c r="I3" s="219"/>
      <c r="J3" s="219"/>
      <c r="K3" s="219"/>
      <c r="L3" s="219"/>
      <c r="M3" s="219"/>
      <c r="N3" s="219"/>
      <c r="O3" s="219"/>
      <c r="P3" s="219"/>
      <c r="Q3" s="219"/>
      <c r="R3" s="219"/>
      <c r="S3" s="219"/>
      <c r="T3" s="219"/>
      <c r="U3" s="219"/>
      <c r="V3" s="219"/>
      <c r="W3" s="219"/>
      <c r="X3" s="219"/>
      <c r="Y3" s="219"/>
      <c r="Z3" s="219"/>
    </row>
    <row r="4" spans="1:26" s="1" customFormat="1" ht="15.6" x14ac:dyDescent="0.3">
      <c r="A4" s="5" t="s">
        <v>4</v>
      </c>
      <c r="B4" s="7"/>
      <c r="C4" s="7"/>
      <c r="D4" s="13"/>
      <c r="E4" s="10"/>
      <c r="F4" s="217" t="s">
        <v>5</v>
      </c>
      <c r="G4" s="217"/>
      <c r="H4" s="217"/>
      <c r="I4" s="217"/>
      <c r="J4" s="217"/>
      <c r="K4" s="217"/>
      <c r="L4" s="217"/>
      <c r="M4" s="217"/>
      <c r="N4" s="217"/>
      <c r="O4" s="217"/>
      <c r="P4" s="217"/>
      <c r="Q4" s="217"/>
      <c r="R4" s="217"/>
      <c r="S4" s="217"/>
      <c r="T4" s="217"/>
      <c r="U4" s="217"/>
      <c r="V4" s="217"/>
      <c r="W4" s="217"/>
      <c r="X4" s="217"/>
      <c r="Y4" s="217"/>
      <c r="Z4" s="218"/>
    </row>
    <row r="5" spans="1:26" s="1" customFormat="1" ht="15.6" x14ac:dyDescent="0.3">
      <c r="A5" s="6" t="s">
        <v>6</v>
      </c>
      <c r="B5" s="8" t="s">
        <v>65</v>
      </c>
      <c r="C5" s="8"/>
      <c r="D5" s="220"/>
      <c r="E5" s="220"/>
      <c r="F5" s="220"/>
      <c r="G5" s="220"/>
      <c r="H5" s="220"/>
      <c r="I5" s="220"/>
      <c r="J5" s="220"/>
      <c r="K5" s="220"/>
      <c r="L5" s="220"/>
      <c r="M5" s="220"/>
      <c r="N5" s="220"/>
      <c r="O5" s="220"/>
      <c r="P5" s="220"/>
      <c r="Q5" s="220"/>
      <c r="R5" s="220"/>
      <c r="S5" s="220"/>
      <c r="T5" s="220"/>
      <c r="U5" s="220"/>
      <c r="V5" s="220"/>
      <c r="W5" s="220"/>
      <c r="X5" s="220"/>
      <c r="Y5" s="220"/>
      <c r="Z5" s="221"/>
    </row>
    <row r="6" spans="1:26" ht="15.6" x14ac:dyDescent="0.3">
      <c r="A6" s="214" t="s">
        <v>7</v>
      </c>
      <c r="B6" s="223" t="s">
        <v>8</v>
      </c>
      <c r="C6" s="206" t="s">
        <v>9</v>
      </c>
      <c r="D6" s="210"/>
      <c r="E6" s="213" t="s">
        <v>10</v>
      </c>
      <c r="F6" s="213"/>
      <c r="G6" s="213"/>
      <c r="H6" s="210"/>
      <c r="I6" s="211" t="s">
        <v>11</v>
      </c>
      <c r="J6" s="211"/>
      <c r="K6" s="211"/>
      <c r="L6" s="210"/>
      <c r="M6" s="213" t="s">
        <v>12</v>
      </c>
      <c r="N6" s="213"/>
      <c r="O6" s="213"/>
      <c r="P6" s="210"/>
      <c r="Q6" s="211" t="s">
        <v>13</v>
      </c>
      <c r="R6" s="211"/>
      <c r="S6" s="211"/>
      <c r="T6" s="210"/>
      <c r="U6" s="206" t="s">
        <v>14</v>
      </c>
      <c r="V6" s="206" t="s">
        <v>15</v>
      </c>
      <c r="W6" s="208" t="s">
        <v>16</v>
      </c>
      <c r="X6" s="206" t="s">
        <v>17</v>
      </c>
      <c r="Y6" s="206" t="s">
        <v>18</v>
      </c>
      <c r="Z6" s="210" t="s">
        <v>19</v>
      </c>
    </row>
    <row r="7" spans="1:26" ht="15.6" x14ac:dyDescent="0.3">
      <c r="A7" s="214"/>
      <c r="B7" s="207"/>
      <c r="C7" s="207"/>
      <c r="D7" s="210"/>
      <c r="E7" s="3" t="s">
        <v>20</v>
      </c>
      <c r="F7" s="3" t="s">
        <v>21</v>
      </c>
      <c r="G7" s="3" t="s">
        <v>22</v>
      </c>
      <c r="H7" s="210"/>
      <c r="I7" s="3" t="s">
        <v>23</v>
      </c>
      <c r="J7" s="3" t="s">
        <v>24</v>
      </c>
      <c r="K7" s="3" t="s">
        <v>25</v>
      </c>
      <c r="L7" s="210"/>
      <c r="M7" s="3" t="s">
        <v>26</v>
      </c>
      <c r="N7" s="3" t="s">
        <v>27</v>
      </c>
      <c r="O7" s="3" t="s">
        <v>28</v>
      </c>
      <c r="P7" s="210"/>
      <c r="Q7" s="3" t="s">
        <v>29</v>
      </c>
      <c r="R7" s="3" t="s">
        <v>30</v>
      </c>
      <c r="S7" s="3" t="s">
        <v>31</v>
      </c>
      <c r="T7" s="210"/>
      <c r="U7" s="207"/>
      <c r="V7" s="207"/>
      <c r="W7" s="208"/>
      <c r="X7" s="209"/>
      <c r="Y7" s="209"/>
      <c r="Z7" s="210"/>
    </row>
    <row r="8" spans="1:26" ht="15.6" x14ac:dyDescent="0.3">
      <c r="A8" s="201" t="s">
        <v>32</v>
      </c>
      <c r="B8" s="201"/>
      <c r="C8" s="201"/>
      <c r="D8" s="201"/>
      <c r="E8" s="201"/>
      <c r="F8" s="201"/>
      <c r="G8" s="201"/>
      <c r="H8" s="201"/>
      <c r="I8" s="201"/>
      <c r="J8" s="201"/>
      <c r="K8" s="201"/>
      <c r="L8" s="201"/>
      <c r="M8" s="201"/>
      <c r="N8" s="201"/>
      <c r="O8" s="201"/>
      <c r="P8" s="201"/>
      <c r="Q8" s="201"/>
      <c r="R8" s="201"/>
      <c r="S8" s="201"/>
      <c r="T8" s="201"/>
      <c r="U8" s="201"/>
      <c r="V8" s="201"/>
      <c r="W8" s="201"/>
      <c r="X8" s="201"/>
      <c r="Y8" s="201"/>
      <c r="Z8" s="201"/>
    </row>
    <row r="9" spans="1:26" ht="31.8" thickBot="1" x14ac:dyDescent="0.35">
      <c r="A9" s="18" t="s">
        <v>54</v>
      </c>
      <c r="B9" s="2"/>
      <c r="C9" s="2"/>
      <c r="D9" s="14"/>
      <c r="E9" s="2"/>
      <c r="F9" s="2"/>
      <c r="G9" s="2"/>
      <c r="H9" s="14"/>
      <c r="I9" s="2"/>
      <c r="J9" s="2"/>
      <c r="K9" s="2"/>
      <c r="L9" s="14"/>
      <c r="M9" s="2"/>
      <c r="N9" s="2"/>
      <c r="O9" s="2"/>
      <c r="P9" s="14"/>
      <c r="Q9" s="2"/>
      <c r="R9" s="2"/>
      <c r="S9" s="2"/>
      <c r="T9" s="14"/>
      <c r="U9" s="2"/>
      <c r="V9" s="2"/>
      <c r="W9" s="2">
        <v>6845</v>
      </c>
      <c r="X9" s="2"/>
      <c r="Y9" s="2"/>
      <c r="Z9" s="2"/>
    </row>
    <row r="10" spans="1:26" ht="47.4" thickBot="1" x14ac:dyDescent="0.35">
      <c r="A10" s="29" t="s">
        <v>55</v>
      </c>
      <c r="B10" s="2"/>
      <c r="C10" s="2"/>
      <c r="D10" s="14"/>
      <c r="E10" s="2"/>
      <c r="F10" s="2"/>
      <c r="G10" s="2"/>
      <c r="H10" s="14"/>
      <c r="I10" s="2"/>
      <c r="J10" s="2"/>
      <c r="K10" s="2"/>
      <c r="L10" s="14"/>
      <c r="M10" s="2"/>
      <c r="N10" s="2"/>
      <c r="O10" s="2"/>
      <c r="P10" s="14"/>
      <c r="Q10" s="2"/>
      <c r="R10" s="2"/>
      <c r="S10" s="2"/>
      <c r="T10" s="14"/>
      <c r="U10" s="2"/>
      <c r="V10" s="2"/>
      <c r="W10" s="2">
        <v>24473</v>
      </c>
      <c r="Y10" s="2"/>
      <c r="Z10" s="2"/>
    </row>
    <row r="11" spans="1:26" ht="47.4" thickBot="1" x14ac:dyDescent="0.35">
      <c r="A11" s="18" t="s">
        <v>56</v>
      </c>
      <c r="B11" s="2"/>
      <c r="C11" s="2"/>
      <c r="D11" s="14"/>
      <c r="E11" s="2"/>
      <c r="F11" s="2"/>
      <c r="G11" s="2"/>
      <c r="H11" s="14"/>
      <c r="I11" s="2"/>
      <c r="J11" s="2"/>
      <c r="K11" s="2"/>
      <c r="L11" s="14"/>
      <c r="M11" s="2"/>
      <c r="N11" s="2"/>
      <c r="O11" s="2"/>
      <c r="P11" s="14"/>
      <c r="Q11" s="2"/>
      <c r="R11" s="2"/>
      <c r="S11" s="2"/>
      <c r="T11" s="14"/>
      <c r="U11" s="2"/>
      <c r="V11" s="2"/>
      <c r="W11" s="2">
        <v>5000</v>
      </c>
      <c r="X11" s="2"/>
      <c r="Y11" s="2"/>
      <c r="Z11" s="2"/>
    </row>
    <row r="12" spans="1:26" ht="31.8" thickBot="1" x14ac:dyDescent="0.35">
      <c r="A12" s="18" t="s">
        <v>74</v>
      </c>
      <c r="B12" s="2"/>
      <c r="C12" s="2"/>
      <c r="D12" s="14"/>
      <c r="E12" s="2"/>
      <c r="F12" s="2"/>
      <c r="G12" s="2"/>
      <c r="H12" s="14"/>
      <c r="I12" s="2"/>
      <c r="J12" s="2"/>
      <c r="K12" s="2"/>
      <c r="L12" s="14"/>
      <c r="M12" s="2"/>
      <c r="N12" s="2"/>
      <c r="O12" s="2"/>
      <c r="P12" s="14"/>
      <c r="Q12" s="2"/>
      <c r="R12" s="2"/>
      <c r="S12" s="2"/>
      <c r="T12" s="14"/>
      <c r="U12" s="2"/>
      <c r="V12" s="2"/>
      <c r="W12" s="2">
        <v>0</v>
      </c>
      <c r="X12" s="2">
        <v>8453</v>
      </c>
      <c r="Y12" s="2"/>
      <c r="Z12" s="2"/>
    </row>
    <row r="13" spans="1:26" ht="31.8" thickBot="1" x14ac:dyDescent="0.35">
      <c r="A13" s="26" t="s">
        <v>57</v>
      </c>
      <c r="B13" s="2"/>
      <c r="C13" s="2"/>
      <c r="D13" s="14"/>
      <c r="E13" s="2"/>
      <c r="F13" s="2"/>
      <c r="G13" s="2"/>
      <c r="H13" s="14"/>
      <c r="I13" s="2"/>
      <c r="J13" s="2"/>
      <c r="K13" s="2"/>
      <c r="L13" s="14"/>
      <c r="M13" s="2"/>
      <c r="N13" s="2"/>
      <c r="O13" s="2"/>
      <c r="P13" s="14"/>
      <c r="Q13" s="2"/>
      <c r="R13" s="2"/>
      <c r="S13" s="2"/>
      <c r="T13" s="14"/>
      <c r="U13" s="2"/>
      <c r="V13" s="2"/>
      <c r="W13" s="32">
        <v>0</v>
      </c>
      <c r="X13" s="2">
        <v>8453</v>
      </c>
      <c r="Y13" s="2"/>
      <c r="Z13" s="2"/>
    </row>
    <row r="14" spans="1:26" ht="31.8" thickBot="1" x14ac:dyDescent="0.35">
      <c r="A14" s="18" t="s">
        <v>58</v>
      </c>
      <c r="B14" s="2"/>
      <c r="C14" s="2"/>
      <c r="D14" s="14"/>
      <c r="E14" s="2"/>
      <c r="F14" s="2"/>
      <c r="G14" s="2"/>
      <c r="H14" s="14"/>
      <c r="I14" s="2"/>
      <c r="J14" s="2"/>
      <c r="K14" s="2"/>
      <c r="L14" s="14"/>
      <c r="M14" s="2"/>
      <c r="N14" s="2"/>
      <c r="O14" s="2"/>
      <c r="P14" s="14"/>
      <c r="Q14" s="2"/>
      <c r="R14" s="2"/>
      <c r="S14" s="2"/>
      <c r="T14" s="14"/>
      <c r="U14" s="2"/>
      <c r="V14" s="2"/>
      <c r="W14" s="2">
        <v>0</v>
      </c>
      <c r="X14" s="2">
        <v>7691</v>
      </c>
      <c r="Y14" s="2"/>
      <c r="Z14" s="2"/>
    </row>
    <row r="15" spans="1:26" ht="31.8" thickBot="1" x14ac:dyDescent="0.35">
      <c r="A15" s="18" t="s">
        <v>59</v>
      </c>
      <c r="B15" s="2"/>
      <c r="C15" s="2"/>
      <c r="D15" s="14"/>
      <c r="E15" s="2"/>
      <c r="F15" s="2"/>
      <c r="G15" s="2"/>
      <c r="H15" s="14"/>
      <c r="I15" s="2"/>
      <c r="J15" s="2"/>
      <c r="K15" s="2"/>
      <c r="L15" s="14"/>
      <c r="M15" s="2"/>
      <c r="N15" s="2"/>
      <c r="O15" s="2"/>
      <c r="P15" s="14"/>
      <c r="Q15" s="2"/>
      <c r="R15" s="2"/>
      <c r="S15" s="2"/>
      <c r="T15" s="14"/>
      <c r="U15" s="2"/>
      <c r="V15" s="2"/>
      <c r="W15" s="2">
        <v>0</v>
      </c>
      <c r="X15" s="2">
        <v>13525</v>
      </c>
      <c r="Y15" s="2"/>
      <c r="Z15" s="2"/>
    </row>
    <row r="16" spans="1:26" ht="31.8" thickBot="1" x14ac:dyDescent="0.35">
      <c r="A16" s="26" t="s">
        <v>60</v>
      </c>
      <c r="B16" s="2"/>
      <c r="C16" s="2"/>
      <c r="D16" s="14"/>
      <c r="E16" s="2"/>
      <c r="F16" s="2"/>
      <c r="G16" s="2"/>
      <c r="H16" s="14"/>
      <c r="I16" s="2"/>
      <c r="J16" s="2"/>
      <c r="K16" s="2"/>
      <c r="L16" s="14"/>
      <c r="M16" s="2"/>
      <c r="N16" s="2"/>
      <c r="O16" s="2"/>
      <c r="P16" s="14"/>
      <c r="Q16" s="2"/>
      <c r="R16" s="2"/>
      <c r="S16" s="2"/>
      <c r="T16" s="14"/>
      <c r="U16" s="2"/>
      <c r="V16" s="2"/>
      <c r="W16" s="2">
        <v>0</v>
      </c>
      <c r="X16" s="2">
        <v>8453</v>
      </c>
      <c r="Y16" s="2"/>
      <c r="Z16" s="2"/>
    </row>
    <row r="17" spans="1:26" ht="31.8" thickBot="1" x14ac:dyDescent="0.35">
      <c r="A17" s="18" t="s">
        <v>61</v>
      </c>
      <c r="B17" s="2"/>
      <c r="C17" s="2"/>
      <c r="D17" s="14"/>
      <c r="E17" s="2"/>
      <c r="F17" s="2"/>
      <c r="G17" s="2"/>
      <c r="H17" s="14"/>
      <c r="I17" s="2"/>
      <c r="J17" s="2"/>
      <c r="K17" s="2"/>
      <c r="L17" s="14"/>
      <c r="M17" s="2"/>
      <c r="N17" s="2"/>
      <c r="O17" s="2"/>
      <c r="P17" s="14"/>
      <c r="Q17" s="2"/>
      <c r="R17" s="2"/>
      <c r="S17" s="2"/>
      <c r="T17" s="14"/>
      <c r="U17" s="2"/>
      <c r="V17" s="2"/>
      <c r="W17" s="2">
        <v>0</v>
      </c>
      <c r="X17" s="2">
        <v>9691</v>
      </c>
      <c r="Y17" s="2"/>
      <c r="Z17" s="2"/>
    </row>
    <row r="18" spans="1:26" ht="31.8" thickBot="1" x14ac:dyDescent="0.35">
      <c r="A18" s="26" t="s">
        <v>62</v>
      </c>
      <c r="B18" s="2"/>
      <c r="C18" s="2"/>
      <c r="D18" s="14"/>
      <c r="E18" s="2"/>
      <c r="F18" s="2"/>
      <c r="G18" s="2"/>
      <c r="H18" s="14"/>
      <c r="I18" s="2"/>
      <c r="J18" s="2"/>
      <c r="K18" s="2"/>
      <c r="L18" s="14"/>
      <c r="M18" s="2"/>
      <c r="N18" s="2"/>
      <c r="O18" s="2"/>
      <c r="P18" s="14"/>
      <c r="Q18" s="2"/>
      <c r="R18" s="2"/>
      <c r="S18" s="2"/>
      <c r="T18" s="14"/>
      <c r="U18" s="2"/>
      <c r="V18" s="2"/>
      <c r="W18" s="2">
        <v>0</v>
      </c>
      <c r="X18" s="2">
        <v>17984</v>
      </c>
      <c r="Y18" s="2"/>
      <c r="Z18" s="2"/>
    </row>
    <row r="19" spans="1:26" ht="15.6" x14ac:dyDescent="0.3">
      <c r="A19" s="2"/>
      <c r="B19" s="2"/>
      <c r="C19" s="2"/>
      <c r="D19" s="14"/>
      <c r="E19" s="2"/>
      <c r="F19" s="2"/>
      <c r="G19" s="2"/>
      <c r="H19" s="14"/>
      <c r="I19" s="2"/>
      <c r="J19" s="2"/>
      <c r="K19" s="2"/>
      <c r="L19" s="14"/>
      <c r="M19" s="2"/>
      <c r="N19" s="2"/>
      <c r="O19" s="2"/>
      <c r="P19" s="14"/>
      <c r="Q19" s="2"/>
      <c r="R19" s="2"/>
      <c r="S19" s="2"/>
      <c r="T19" s="14"/>
      <c r="U19" s="2"/>
      <c r="V19" s="2"/>
      <c r="W19" s="2">
        <f>SUM(W9:W18)</f>
        <v>36318</v>
      </c>
      <c r="X19" s="2">
        <f>SUM(X12:X18)</f>
        <v>74250</v>
      </c>
      <c r="Y19" s="2"/>
      <c r="Z19" s="2"/>
    </row>
    <row r="20" spans="1:26" ht="15.6" x14ac:dyDescent="0.3">
      <c r="A20" s="202" t="s">
        <v>33</v>
      </c>
      <c r="B20" s="203"/>
      <c r="C20" s="203"/>
      <c r="D20" s="203"/>
      <c r="E20" s="203"/>
      <c r="F20" s="203"/>
      <c r="G20" s="203"/>
      <c r="H20" s="203"/>
      <c r="I20" s="203"/>
      <c r="J20" s="203"/>
      <c r="K20" s="203"/>
      <c r="L20" s="203"/>
      <c r="M20" s="203"/>
      <c r="N20" s="203"/>
      <c r="O20" s="203"/>
      <c r="P20" s="203"/>
      <c r="Q20" s="203"/>
      <c r="R20" s="203"/>
      <c r="S20" s="203"/>
      <c r="T20" s="203"/>
      <c r="U20" s="203"/>
      <c r="V20" s="203"/>
      <c r="W20" s="203"/>
      <c r="X20" s="203"/>
      <c r="Y20" s="203"/>
      <c r="Z20" s="204"/>
    </row>
    <row r="21" spans="1:26" s="17" customFormat="1" ht="16.8" thickBot="1" x14ac:dyDescent="0.4">
      <c r="A21" s="18" t="s">
        <v>47</v>
      </c>
      <c r="B21" s="15"/>
      <c r="C21" s="15"/>
      <c r="D21" s="15"/>
      <c r="E21" s="15"/>
      <c r="F21" s="15"/>
      <c r="G21" s="15"/>
      <c r="H21" s="15"/>
      <c r="I21" s="15"/>
      <c r="J21" s="15"/>
      <c r="K21" s="15"/>
      <c r="L21" s="15"/>
      <c r="M21" s="15"/>
      <c r="N21" s="15"/>
      <c r="O21" s="15"/>
      <c r="P21" s="15"/>
      <c r="Q21" s="15"/>
      <c r="R21" s="15"/>
      <c r="S21" s="15"/>
      <c r="T21" s="15"/>
      <c r="U21" s="15"/>
      <c r="V21" s="15"/>
      <c r="W21" s="27">
        <v>115253</v>
      </c>
      <c r="X21" s="15"/>
      <c r="Y21" s="15"/>
      <c r="Z21" s="16"/>
    </row>
    <row r="22" spans="1:26" s="17" customFormat="1" ht="31.8" thickBot="1" x14ac:dyDescent="0.4">
      <c r="A22" s="18" t="s">
        <v>48</v>
      </c>
      <c r="B22" s="15"/>
      <c r="C22" s="15"/>
      <c r="D22" s="15"/>
      <c r="E22" s="15"/>
      <c r="F22" s="15"/>
      <c r="G22" s="15"/>
      <c r="H22" s="15"/>
      <c r="I22" s="15"/>
      <c r="J22" s="15"/>
      <c r="K22" s="15"/>
      <c r="L22" s="15"/>
      <c r="M22" s="15"/>
      <c r="N22" s="15"/>
      <c r="O22" s="15"/>
      <c r="P22" s="15"/>
      <c r="Q22" s="15"/>
      <c r="R22" s="15"/>
      <c r="S22" s="15"/>
      <c r="T22" s="15"/>
      <c r="U22" s="15"/>
      <c r="V22" s="15"/>
      <c r="W22" s="27">
        <v>5000</v>
      </c>
      <c r="X22" s="15"/>
      <c r="Y22" s="15"/>
      <c r="Z22" s="16"/>
    </row>
    <row r="23" spans="1:26" s="17" customFormat="1" ht="31.8" thickBot="1" x14ac:dyDescent="0.4">
      <c r="A23" s="18" t="s">
        <v>76</v>
      </c>
      <c r="B23" s="15"/>
      <c r="C23" s="15"/>
      <c r="D23" s="15"/>
      <c r="E23" s="15"/>
      <c r="F23" s="15"/>
      <c r="G23" s="15"/>
      <c r="H23" s="15"/>
      <c r="I23" s="15"/>
      <c r="J23" s="15"/>
      <c r="K23" s="15"/>
      <c r="L23" s="15"/>
      <c r="M23" s="15"/>
      <c r="N23" s="15"/>
      <c r="O23" s="15"/>
      <c r="P23" s="15"/>
      <c r="Q23" s="15"/>
      <c r="R23" s="15"/>
      <c r="S23" s="15"/>
      <c r="T23" s="15"/>
      <c r="U23" s="15"/>
      <c r="V23" s="15"/>
      <c r="W23" s="27">
        <v>5000</v>
      </c>
      <c r="X23" s="15"/>
      <c r="Y23" s="15"/>
      <c r="Z23" s="16"/>
    </row>
    <row r="24" spans="1:26" s="17" customFormat="1" ht="47.4" thickBot="1" x14ac:dyDescent="0.4">
      <c r="A24" s="18" t="s">
        <v>49</v>
      </c>
      <c r="B24" s="15"/>
      <c r="C24" s="15"/>
      <c r="D24" s="15"/>
      <c r="E24" s="15"/>
      <c r="F24" s="15"/>
      <c r="G24" s="15"/>
      <c r="H24" s="15"/>
      <c r="I24" s="15"/>
      <c r="J24" s="15"/>
      <c r="K24" s="15"/>
      <c r="L24" s="15"/>
      <c r="M24" s="15"/>
      <c r="N24" s="15"/>
      <c r="O24" s="15"/>
      <c r="P24" s="15"/>
      <c r="Q24" s="15"/>
      <c r="R24" s="15"/>
      <c r="S24" s="15"/>
      <c r="T24" s="15"/>
      <c r="U24" s="15"/>
      <c r="V24" s="15"/>
      <c r="W24" s="27">
        <v>4000</v>
      </c>
      <c r="X24" s="15"/>
      <c r="Y24" s="15"/>
      <c r="Z24" s="16"/>
    </row>
    <row r="25" spans="1:26" s="17" customFormat="1" ht="47.4" thickBot="1" x14ac:dyDescent="0.4">
      <c r="A25" s="18" t="s">
        <v>50</v>
      </c>
      <c r="B25" s="15"/>
      <c r="C25" s="15"/>
      <c r="D25" s="15"/>
      <c r="E25" s="15"/>
      <c r="F25" s="15"/>
      <c r="G25" s="15"/>
      <c r="H25" s="15"/>
      <c r="I25" s="15"/>
      <c r="J25" s="15"/>
      <c r="K25" s="15"/>
      <c r="L25" s="15"/>
      <c r="M25" s="15"/>
      <c r="N25" s="15"/>
      <c r="O25" s="15"/>
      <c r="P25" s="15"/>
      <c r="Q25" s="15"/>
      <c r="R25" s="15"/>
      <c r="S25" s="15"/>
      <c r="T25" s="15"/>
      <c r="U25" s="15"/>
      <c r="V25" s="15"/>
      <c r="W25" s="27">
        <v>4000</v>
      </c>
      <c r="X25" s="15"/>
      <c r="Y25" s="15"/>
      <c r="Z25" s="16"/>
    </row>
    <row r="26" spans="1:26" s="17" customFormat="1" ht="47.4" thickBot="1" x14ac:dyDescent="0.4">
      <c r="A26" s="18" t="s">
        <v>51</v>
      </c>
      <c r="B26" s="15"/>
      <c r="C26" s="15"/>
      <c r="D26" s="15"/>
      <c r="E26" s="15"/>
      <c r="F26" s="15"/>
      <c r="G26" s="15"/>
      <c r="H26" s="15"/>
      <c r="I26" s="15"/>
      <c r="J26" s="15"/>
      <c r="K26" s="15"/>
      <c r="L26" s="15"/>
      <c r="M26" s="15"/>
      <c r="N26" s="15"/>
      <c r="O26" s="15"/>
      <c r="P26" s="15"/>
      <c r="Q26" s="15"/>
      <c r="R26" s="15"/>
      <c r="S26" s="15"/>
      <c r="T26" s="15"/>
      <c r="U26" s="15"/>
      <c r="V26" s="15"/>
      <c r="W26" s="27">
        <v>80561</v>
      </c>
      <c r="X26" s="15"/>
      <c r="Y26" s="15"/>
      <c r="Z26" s="16"/>
    </row>
    <row r="27" spans="1:26" s="17" customFormat="1" ht="31.8" thickBot="1" x14ac:dyDescent="0.4">
      <c r="A27" s="18" t="s">
        <v>52</v>
      </c>
      <c r="B27" s="15"/>
      <c r="C27" s="15"/>
      <c r="D27" s="15"/>
      <c r="E27" s="15"/>
      <c r="F27" s="15"/>
      <c r="G27" s="15"/>
      <c r="H27" s="15"/>
      <c r="I27" s="15"/>
      <c r="J27" s="15"/>
      <c r="K27" s="15"/>
      <c r="L27" s="15"/>
      <c r="M27" s="15"/>
      <c r="N27" s="15"/>
      <c r="O27" s="15"/>
      <c r="P27" s="15"/>
      <c r="Q27" s="15"/>
      <c r="R27" s="15"/>
      <c r="S27" s="15"/>
      <c r="T27" s="15"/>
      <c r="U27" s="15"/>
      <c r="V27" s="15"/>
      <c r="W27" s="27">
        <v>2000</v>
      </c>
      <c r="X27" s="15"/>
      <c r="Y27" s="15"/>
      <c r="Z27" s="16"/>
    </row>
    <row r="28" spans="1:26" s="17" customFormat="1" ht="31.8" thickBot="1" x14ac:dyDescent="0.4">
      <c r="A28" s="18" t="s">
        <v>53</v>
      </c>
      <c r="B28" s="15"/>
      <c r="C28" s="15"/>
      <c r="D28" s="15"/>
      <c r="E28" s="15"/>
      <c r="F28" s="15"/>
      <c r="G28" s="15"/>
      <c r="H28" s="15"/>
      <c r="I28" s="15"/>
      <c r="J28" s="15"/>
      <c r="K28" s="15"/>
      <c r="L28" s="15"/>
      <c r="M28" s="15"/>
      <c r="N28" s="15"/>
      <c r="O28" s="15"/>
      <c r="P28" s="15"/>
      <c r="Q28" s="15"/>
      <c r="R28" s="15"/>
      <c r="S28" s="15"/>
      <c r="T28" s="15"/>
      <c r="U28" s="15"/>
      <c r="V28" s="15"/>
      <c r="W28" s="27">
        <v>3700</v>
      </c>
      <c r="X28" s="15"/>
      <c r="Y28" s="15"/>
      <c r="Z28" s="16"/>
    </row>
    <row r="29" spans="1:26" s="17" customFormat="1" ht="47.4" thickBot="1" x14ac:dyDescent="0.4">
      <c r="A29" s="18" t="s">
        <v>66</v>
      </c>
      <c r="B29" s="15"/>
      <c r="C29" s="15"/>
      <c r="D29" s="15"/>
      <c r="E29" s="15"/>
      <c r="F29" s="15"/>
      <c r="G29" s="15"/>
      <c r="H29" s="15"/>
      <c r="I29" s="15"/>
      <c r="J29" s="15"/>
      <c r="K29" s="15"/>
      <c r="L29" s="15"/>
      <c r="M29" s="15"/>
      <c r="N29" s="15"/>
      <c r="O29" s="15"/>
      <c r="P29" s="15"/>
      <c r="Q29" s="15"/>
      <c r="R29" s="15"/>
      <c r="S29" s="15"/>
      <c r="T29" s="15"/>
      <c r="U29" s="15"/>
      <c r="V29" s="15"/>
      <c r="W29" s="27">
        <v>70000</v>
      </c>
      <c r="X29" s="15"/>
      <c r="Y29" s="15"/>
      <c r="Z29" s="16"/>
    </row>
    <row r="30" spans="1:26" s="17" customFormat="1" ht="31.8" thickBot="1" x14ac:dyDescent="0.4">
      <c r="A30" s="18" t="s">
        <v>67</v>
      </c>
      <c r="B30" s="15"/>
      <c r="C30" s="15"/>
      <c r="D30" s="15"/>
      <c r="E30" s="15"/>
      <c r="F30" s="15"/>
      <c r="G30" s="15"/>
      <c r="H30" s="15"/>
      <c r="I30" s="15"/>
      <c r="J30" s="15"/>
      <c r="K30" s="15"/>
      <c r="L30" s="15"/>
      <c r="M30" s="15"/>
      <c r="N30" s="15"/>
      <c r="O30" s="15"/>
      <c r="P30" s="15"/>
      <c r="Q30" s="15"/>
      <c r="R30" s="15"/>
      <c r="S30" s="15"/>
      <c r="T30" s="15"/>
      <c r="U30" s="15"/>
      <c r="V30" s="15"/>
      <c r="W30" s="27">
        <v>53208</v>
      </c>
      <c r="X30" s="15"/>
      <c r="Y30" s="15"/>
      <c r="Z30" s="16"/>
    </row>
    <row r="31" spans="1:26" ht="15.6" x14ac:dyDescent="0.3">
      <c r="B31" s="2"/>
      <c r="C31" s="2"/>
      <c r="D31" s="14"/>
      <c r="E31" s="2"/>
      <c r="F31" s="2"/>
      <c r="G31" s="2"/>
      <c r="H31" s="14"/>
      <c r="I31" s="2"/>
      <c r="J31" s="2"/>
      <c r="K31" s="2"/>
      <c r="L31" s="14"/>
      <c r="M31" s="2"/>
      <c r="N31" s="2"/>
      <c r="O31" s="2"/>
      <c r="P31" s="14"/>
      <c r="Q31" s="2"/>
      <c r="R31" s="2"/>
      <c r="S31" s="2"/>
      <c r="T31" s="14"/>
      <c r="U31" s="2"/>
      <c r="V31" s="2"/>
      <c r="W31" s="30">
        <f>SUM(W21:W30)</f>
        <v>342722</v>
      </c>
      <c r="X31" s="2"/>
      <c r="Y31" s="2"/>
      <c r="Z31" s="2"/>
    </row>
    <row r="32" spans="1:26" ht="15.6" x14ac:dyDescent="0.3">
      <c r="A32" s="202" t="s">
        <v>34</v>
      </c>
      <c r="B32" s="203"/>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4"/>
    </row>
    <row r="33" spans="1:26" ht="47.4" thickBot="1" x14ac:dyDescent="0.35">
      <c r="A33" s="18" t="s">
        <v>44</v>
      </c>
      <c r="B33" s="2"/>
      <c r="C33" s="2"/>
      <c r="D33" s="14"/>
      <c r="E33" s="2"/>
      <c r="F33" s="2"/>
      <c r="G33" s="2"/>
      <c r="H33" s="14"/>
      <c r="I33" s="2"/>
      <c r="J33" s="2"/>
      <c r="K33" s="2"/>
      <c r="L33" s="14"/>
      <c r="M33" s="2"/>
      <c r="N33" s="2"/>
      <c r="O33" s="2"/>
      <c r="P33" s="14"/>
      <c r="Q33" s="2"/>
      <c r="R33" s="2"/>
      <c r="S33" s="2"/>
      <c r="T33" s="14"/>
      <c r="U33" s="2"/>
      <c r="V33" s="2"/>
      <c r="W33" s="2">
        <v>16657</v>
      </c>
      <c r="X33" s="2">
        <v>0</v>
      </c>
      <c r="Y33" s="2"/>
      <c r="Z33" s="2"/>
    </row>
    <row r="34" spans="1:26" ht="31.8" thickBot="1" x14ac:dyDescent="0.35">
      <c r="A34" s="18" t="s">
        <v>45</v>
      </c>
      <c r="B34" s="2"/>
      <c r="C34" s="2"/>
      <c r="D34" s="14"/>
      <c r="E34" s="2"/>
      <c r="F34" s="2"/>
      <c r="G34" s="2"/>
      <c r="H34" s="14"/>
      <c r="I34" s="2"/>
      <c r="J34" s="2"/>
      <c r="K34" s="2"/>
      <c r="L34" s="14"/>
      <c r="M34" s="2"/>
      <c r="N34" s="2"/>
      <c r="O34" s="2"/>
      <c r="P34" s="14"/>
      <c r="Q34" s="2"/>
      <c r="R34" s="2"/>
      <c r="S34" s="2"/>
      <c r="T34" s="14"/>
      <c r="U34" s="2"/>
      <c r="V34" s="2"/>
      <c r="W34" s="2">
        <v>6657</v>
      </c>
      <c r="X34" s="2">
        <v>0</v>
      </c>
      <c r="Y34" s="2"/>
      <c r="Z34" s="2"/>
    </row>
    <row r="35" spans="1:26" ht="31.8" thickBot="1" x14ac:dyDescent="0.35">
      <c r="A35" s="26" t="s">
        <v>77</v>
      </c>
      <c r="B35" s="2"/>
      <c r="C35" s="2"/>
      <c r="D35" s="14"/>
      <c r="E35" s="2"/>
      <c r="F35" s="2"/>
      <c r="G35" s="2"/>
      <c r="H35" s="14"/>
      <c r="I35" s="2"/>
      <c r="J35" s="2"/>
      <c r="K35" s="2"/>
      <c r="L35" s="14"/>
      <c r="M35" s="2"/>
      <c r="N35" s="2"/>
      <c r="O35" s="2"/>
      <c r="P35" s="14"/>
      <c r="Q35" s="2"/>
      <c r="R35" s="2"/>
      <c r="S35" s="2"/>
      <c r="T35" s="14"/>
      <c r="U35" s="2"/>
      <c r="V35" s="2"/>
      <c r="W35">
        <v>153593</v>
      </c>
      <c r="X35" s="2">
        <v>0</v>
      </c>
      <c r="Y35" s="2"/>
      <c r="Z35" s="2"/>
    </row>
    <row r="36" spans="1:26" ht="16.2" thickBot="1" x14ac:dyDescent="0.35">
      <c r="A36" s="26" t="s">
        <v>78</v>
      </c>
      <c r="B36" s="2"/>
      <c r="C36" s="2"/>
      <c r="D36" s="14"/>
      <c r="E36" s="2"/>
      <c r="F36" s="2"/>
      <c r="G36" s="2"/>
      <c r="H36" s="14"/>
      <c r="I36" s="2"/>
      <c r="J36" s="2"/>
      <c r="K36" s="2"/>
      <c r="L36" s="14"/>
      <c r="M36" s="2"/>
      <c r="N36" s="2"/>
      <c r="O36" s="2"/>
      <c r="P36" s="14"/>
      <c r="Q36" s="2"/>
      <c r="R36" s="2"/>
      <c r="S36" s="2"/>
      <c r="T36" s="14"/>
      <c r="U36" s="2"/>
      <c r="V36" s="2"/>
      <c r="W36">
        <v>37954</v>
      </c>
      <c r="X36" s="2">
        <v>0</v>
      </c>
      <c r="Y36" s="2"/>
      <c r="Z36" s="2"/>
    </row>
    <row r="37" spans="1:26" ht="16.2" thickBot="1" x14ac:dyDescent="0.35">
      <c r="A37" s="26" t="s">
        <v>79</v>
      </c>
      <c r="B37" s="2"/>
      <c r="C37" s="2"/>
      <c r="D37" s="14"/>
      <c r="E37" s="2"/>
      <c r="F37" s="2"/>
      <c r="G37" s="2"/>
      <c r="H37" s="14"/>
      <c r="I37" s="2"/>
      <c r="J37" s="2"/>
      <c r="K37" s="2"/>
      <c r="L37" s="14"/>
      <c r="M37" s="2"/>
      <c r="N37" s="2"/>
      <c r="O37" s="2"/>
      <c r="P37" s="14"/>
      <c r="Q37" s="2"/>
      <c r="R37" s="2"/>
      <c r="S37" s="2"/>
      <c r="T37" s="14"/>
      <c r="U37" s="2"/>
      <c r="V37" s="2"/>
      <c r="W37">
        <v>84531</v>
      </c>
      <c r="X37" s="2">
        <v>0</v>
      </c>
      <c r="Y37" s="2"/>
      <c r="Z37" s="2"/>
    </row>
    <row r="38" spans="1:26" ht="16.2" thickBot="1" x14ac:dyDescent="0.35">
      <c r="A38" s="26" t="s">
        <v>80</v>
      </c>
      <c r="B38" s="2"/>
      <c r="C38" s="2"/>
      <c r="D38" s="14"/>
      <c r="E38" s="2"/>
      <c r="F38" s="2"/>
      <c r="G38" s="2"/>
      <c r="H38" s="14"/>
      <c r="I38" s="2"/>
      <c r="J38" s="2"/>
      <c r="K38" s="2"/>
      <c r="L38" s="14"/>
      <c r="M38" s="2"/>
      <c r="N38" s="2"/>
      <c r="O38" s="2"/>
      <c r="P38" s="14"/>
      <c r="Q38" s="2"/>
      <c r="R38" s="2"/>
      <c r="S38" s="2"/>
      <c r="T38" s="14"/>
      <c r="U38" s="2"/>
      <c r="V38" s="2"/>
      <c r="W38">
        <v>2000</v>
      </c>
      <c r="X38" s="2">
        <v>0</v>
      </c>
      <c r="Y38" s="2"/>
      <c r="Z38" s="2"/>
    </row>
    <row r="39" spans="1:26" ht="78.599999999999994" thickBot="1" x14ac:dyDescent="0.35">
      <c r="A39" s="18" t="s">
        <v>46</v>
      </c>
      <c r="B39" s="2"/>
      <c r="C39" s="2"/>
      <c r="D39" s="14"/>
      <c r="E39" s="2"/>
      <c r="F39" s="2"/>
      <c r="G39" s="2"/>
      <c r="H39" s="14"/>
      <c r="I39" s="2"/>
      <c r="J39" s="2"/>
      <c r="K39" s="2"/>
      <c r="L39" s="14"/>
      <c r="M39" s="2"/>
      <c r="N39" s="2"/>
      <c r="O39" s="2"/>
      <c r="P39" s="14"/>
      <c r="Q39" s="2"/>
      <c r="R39" s="2"/>
      <c r="S39" s="2"/>
      <c r="T39" s="14"/>
      <c r="U39" s="2"/>
      <c r="V39" s="2"/>
      <c r="W39" s="2">
        <v>7000</v>
      </c>
      <c r="X39" s="2">
        <v>0</v>
      </c>
      <c r="Y39" s="2"/>
      <c r="Z39" s="2"/>
    </row>
    <row r="40" spans="1:26" ht="28.2" thickBot="1" x14ac:dyDescent="0.35">
      <c r="A40" s="22" t="s">
        <v>68</v>
      </c>
      <c r="B40" s="2"/>
      <c r="C40" s="2"/>
      <c r="D40" s="14"/>
      <c r="E40" s="2"/>
      <c r="F40" s="2"/>
      <c r="G40" s="2"/>
      <c r="H40" s="14"/>
      <c r="I40" s="2"/>
      <c r="J40" s="2"/>
      <c r="K40" s="2"/>
      <c r="L40" s="14"/>
      <c r="M40" s="2"/>
      <c r="N40" s="2"/>
      <c r="O40" s="2"/>
      <c r="P40" s="14"/>
      <c r="Q40" s="2"/>
      <c r="R40" s="2"/>
      <c r="S40" s="2"/>
      <c r="T40" s="14"/>
      <c r="U40" s="2"/>
      <c r="V40" s="2"/>
      <c r="W40" s="2">
        <v>15500</v>
      </c>
      <c r="X40" s="2">
        <v>0</v>
      </c>
      <c r="Y40" s="2"/>
      <c r="Z40" s="2"/>
    </row>
    <row r="41" spans="1:26" ht="15.6" x14ac:dyDescent="0.3">
      <c r="A41" s="34"/>
      <c r="B41" s="35"/>
      <c r="C41" s="35"/>
      <c r="D41" s="36"/>
      <c r="E41" s="35"/>
      <c r="F41" s="35"/>
      <c r="G41" s="35"/>
      <c r="H41" s="36"/>
      <c r="I41" s="35"/>
      <c r="J41" s="35"/>
      <c r="K41" s="35"/>
      <c r="L41" s="36"/>
      <c r="M41" s="35"/>
      <c r="N41" s="35"/>
      <c r="O41" s="35"/>
      <c r="P41" s="36"/>
      <c r="Q41" s="35"/>
      <c r="R41" s="35"/>
      <c r="S41" s="35"/>
      <c r="T41" s="36"/>
      <c r="U41" s="35"/>
      <c r="V41" s="35"/>
      <c r="W41" s="35">
        <f>SUM(W33:W40)</f>
        <v>323892</v>
      </c>
      <c r="X41" s="35">
        <f>SUM(X33:X40)</f>
        <v>0</v>
      </c>
      <c r="Y41" s="35"/>
      <c r="Z41" s="37"/>
    </row>
    <row r="42" spans="1:26" ht="15.6" x14ac:dyDescent="0.3">
      <c r="A42" s="202" t="s">
        <v>36</v>
      </c>
      <c r="B42" s="203"/>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4"/>
    </row>
    <row r="43" spans="1:26" ht="47.4" thickBot="1" x14ac:dyDescent="0.35">
      <c r="A43" s="18" t="s">
        <v>40</v>
      </c>
      <c r="B43" s="2"/>
      <c r="C43" s="2"/>
      <c r="D43" s="14"/>
      <c r="E43" s="2"/>
      <c r="F43" s="2"/>
      <c r="G43" s="2"/>
      <c r="H43" s="14"/>
      <c r="I43" s="2"/>
      <c r="J43" s="2"/>
      <c r="K43" s="2"/>
      <c r="L43" s="14"/>
      <c r="M43" s="2"/>
      <c r="N43" s="2"/>
      <c r="O43" s="2"/>
      <c r="P43" s="14"/>
      <c r="Q43" s="2"/>
      <c r="R43" s="2"/>
      <c r="S43" s="2"/>
      <c r="T43" s="14"/>
      <c r="U43" s="2"/>
      <c r="V43" s="2"/>
      <c r="W43" s="2">
        <v>1691</v>
      </c>
      <c r="X43" s="2"/>
      <c r="Y43" s="2"/>
      <c r="Z43" s="2"/>
    </row>
    <row r="44" spans="1:26" ht="63" thickBot="1" x14ac:dyDescent="0.35">
      <c r="A44" s="18" t="s">
        <v>41</v>
      </c>
      <c r="B44" s="2"/>
      <c r="C44" s="2"/>
      <c r="D44" s="14"/>
      <c r="E44" s="2"/>
      <c r="F44" s="2"/>
      <c r="G44" s="2"/>
      <c r="H44" s="14"/>
      <c r="I44" s="2"/>
      <c r="J44" s="2"/>
      <c r="K44" s="2"/>
      <c r="L44" s="14"/>
      <c r="M44" s="2"/>
      <c r="N44" s="2"/>
      <c r="O44" s="2"/>
      <c r="P44" s="14"/>
      <c r="Q44" s="2"/>
      <c r="R44" s="2"/>
      <c r="S44" s="2"/>
      <c r="T44" s="14"/>
      <c r="U44" s="2"/>
      <c r="V44" s="2"/>
      <c r="W44" s="2">
        <v>3000</v>
      </c>
      <c r="X44" s="2"/>
      <c r="Y44" s="2"/>
      <c r="Z44" s="2"/>
    </row>
    <row r="45" spans="1:26" ht="47.4" thickBot="1" x14ac:dyDescent="0.35">
      <c r="A45" s="18" t="s">
        <v>42</v>
      </c>
      <c r="B45" s="2"/>
      <c r="C45" s="2"/>
      <c r="D45" s="14"/>
      <c r="E45" s="2"/>
      <c r="F45" s="2"/>
      <c r="G45" s="2"/>
      <c r="H45" s="14"/>
      <c r="I45" s="2"/>
      <c r="J45" s="2"/>
      <c r="K45" s="2"/>
      <c r="L45" s="14"/>
      <c r="M45" s="2"/>
      <c r="N45" s="2"/>
      <c r="O45" s="2"/>
      <c r="P45" s="14"/>
      <c r="Q45" s="2"/>
      <c r="R45" s="2"/>
      <c r="S45" s="2"/>
      <c r="T45" s="14"/>
      <c r="U45" s="2"/>
      <c r="V45" s="2"/>
      <c r="W45" s="2">
        <v>21000</v>
      </c>
      <c r="X45" s="2"/>
      <c r="Y45" s="2"/>
      <c r="Z45" s="2"/>
    </row>
    <row r="46" spans="1:26" ht="31.8" thickBot="1" x14ac:dyDescent="0.35">
      <c r="A46" s="18" t="s">
        <v>43</v>
      </c>
      <c r="B46" s="2"/>
      <c r="C46" s="2"/>
      <c r="D46" s="14"/>
      <c r="E46" s="2"/>
      <c r="F46" s="2"/>
      <c r="G46" s="2"/>
      <c r="H46" s="14"/>
      <c r="I46" s="2"/>
      <c r="J46" s="2"/>
      <c r="K46" s="2"/>
      <c r="L46" s="14"/>
      <c r="M46" s="2"/>
      <c r="N46" s="2"/>
      <c r="O46" s="2"/>
      <c r="P46" s="14"/>
      <c r="Q46" s="2"/>
      <c r="R46" s="2"/>
      <c r="S46" s="2"/>
      <c r="T46" s="14"/>
      <c r="U46" s="2"/>
      <c r="V46" s="2"/>
      <c r="W46" s="2">
        <v>35000</v>
      </c>
      <c r="X46" s="2"/>
      <c r="Y46" s="2"/>
      <c r="Z46" s="2"/>
    </row>
    <row r="47" spans="1:26" ht="15.6" x14ac:dyDescent="0.3">
      <c r="A47" s="21"/>
      <c r="B47" s="2"/>
      <c r="C47" s="2"/>
      <c r="D47" s="14"/>
      <c r="E47" s="2"/>
      <c r="F47" s="2"/>
      <c r="G47" s="2"/>
      <c r="H47" s="14"/>
      <c r="I47" s="2"/>
      <c r="J47" s="2"/>
      <c r="K47" s="2"/>
      <c r="L47" s="14"/>
      <c r="M47" s="2"/>
      <c r="N47" s="2"/>
      <c r="O47" s="2"/>
      <c r="P47" s="14"/>
      <c r="Q47" s="2"/>
      <c r="R47" s="2"/>
      <c r="S47" s="2"/>
      <c r="T47" s="14"/>
      <c r="U47" s="2"/>
      <c r="V47" s="2"/>
      <c r="W47" s="2">
        <f>SUM(W43:W46)</f>
        <v>60691</v>
      </c>
      <c r="X47" s="2"/>
      <c r="Y47" s="2"/>
      <c r="Z47" s="2"/>
    </row>
    <row r="48" spans="1:26" ht="15.6" x14ac:dyDescent="0.3">
      <c r="B48" s="2"/>
      <c r="C48" s="2"/>
      <c r="D48" s="14"/>
      <c r="E48" s="2"/>
      <c r="F48" s="2"/>
      <c r="G48" s="2"/>
      <c r="H48" s="14"/>
      <c r="I48" s="2"/>
      <c r="J48" s="2"/>
      <c r="K48" s="2"/>
      <c r="L48" s="14"/>
      <c r="M48" s="2"/>
      <c r="N48" s="2"/>
      <c r="O48" s="2"/>
      <c r="P48" s="14"/>
      <c r="Q48" s="2"/>
      <c r="R48" s="2"/>
      <c r="S48" s="2"/>
      <c r="T48" s="14"/>
      <c r="U48" s="2"/>
      <c r="V48" s="2"/>
      <c r="W48" s="2"/>
      <c r="X48" s="2"/>
      <c r="Y48" s="2"/>
      <c r="Z48" s="2"/>
    </row>
    <row r="49" spans="1:26" ht="15.6" x14ac:dyDescent="0.3">
      <c r="A49" s="202" t="s">
        <v>35</v>
      </c>
      <c r="B49" s="203"/>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4"/>
    </row>
    <row r="50" spans="1:26" ht="49.8" customHeight="1" thickBot="1" x14ac:dyDescent="0.35">
      <c r="A50" s="26" t="s">
        <v>37</v>
      </c>
      <c r="B50" s="2"/>
      <c r="C50" s="2"/>
      <c r="D50" s="14"/>
      <c r="E50" s="2"/>
      <c r="F50" s="2"/>
      <c r="G50" s="2"/>
      <c r="H50" s="14"/>
      <c r="I50" s="2"/>
      <c r="J50" s="2"/>
      <c r="K50" s="2"/>
      <c r="L50" s="14"/>
      <c r="M50" s="2"/>
      <c r="N50" s="2"/>
      <c r="O50" s="2"/>
      <c r="P50" s="14"/>
      <c r="Q50" s="2"/>
      <c r="R50" s="2"/>
      <c r="S50" s="2"/>
      <c r="T50" s="14"/>
      <c r="U50" s="2"/>
      <c r="V50" s="2"/>
      <c r="W50">
        <v>0</v>
      </c>
      <c r="X50">
        <v>19000</v>
      </c>
      <c r="Y50" s="2"/>
      <c r="Z50" s="2"/>
    </row>
    <row r="51" spans="1:26" ht="33.6" customHeight="1" thickBot="1" x14ac:dyDescent="0.35">
      <c r="A51" s="31" t="s">
        <v>81</v>
      </c>
      <c r="B51" s="2"/>
      <c r="C51" s="2"/>
      <c r="D51" s="14"/>
      <c r="E51" s="2"/>
      <c r="F51" s="2"/>
      <c r="G51" s="2"/>
      <c r="H51" s="14"/>
      <c r="I51" s="2"/>
      <c r="J51" s="2"/>
      <c r="K51" s="2"/>
      <c r="L51" s="14"/>
      <c r="M51" s="2"/>
      <c r="N51" s="2"/>
      <c r="O51" s="2"/>
      <c r="P51" s="14"/>
      <c r="Q51" s="2"/>
      <c r="R51" s="2"/>
      <c r="S51" s="2"/>
      <c r="T51" s="14"/>
      <c r="U51" s="2"/>
      <c r="V51" s="2"/>
      <c r="W51" s="2">
        <v>3691</v>
      </c>
      <c r="X51" s="2">
        <v>0</v>
      </c>
      <c r="Y51" s="2"/>
      <c r="Z51" s="2"/>
    </row>
    <row r="52" spans="1:26" ht="49.8" customHeight="1" thickBot="1" x14ac:dyDescent="0.35">
      <c r="A52" s="24" t="s">
        <v>69</v>
      </c>
      <c r="B52" s="2"/>
      <c r="C52" s="2"/>
      <c r="D52" s="14"/>
      <c r="E52" s="2"/>
      <c r="F52" s="2"/>
      <c r="G52" s="2"/>
      <c r="H52" s="14"/>
      <c r="I52" s="2"/>
      <c r="J52" s="2"/>
      <c r="K52" s="2"/>
      <c r="L52" s="14"/>
      <c r="M52" s="2"/>
      <c r="N52" s="2"/>
      <c r="O52" s="2"/>
      <c r="P52" s="14"/>
      <c r="Q52" s="2"/>
      <c r="R52" s="2"/>
      <c r="S52" s="2"/>
      <c r="T52" s="14"/>
      <c r="U52" s="2"/>
      <c r="V52" s="2"/>
      <c r="W52" s="2">
        <v>4983</v>
      </c>
      <c r="X52" s="2">
        <v>0</v>
      </c>
      <c r="Y52" s="2"/>
      <c r="Z52" s="2"/>
    </row>
    <row r="53" spans="1:26" ht="33.6" customHeight="1" x14ac:dyDescent="0.3">
      <c r="A53" s="28" t="s">
        <v>70</v>
      </c>
      <c r="B53" s="2"/>
      <c r="C53" s="2"/>
      <c r="D53" s="14"/>
      <c r="E53" s="2"/>
      <c r="F53" s="2"/>
      <c r="G53" s="2"/>
      <c r="H53" s="14"/>
      <c r="I53" s="2"/>
      <c r="J53" s="2"/>
      <c r="K53" s="2"/>
      <c r="L53" s="14"/>
      <c r="M53" s="2"/>
      <c r="N53" s="2"/>
      <c r="O53" s="2"/>
      <c r="P53" s="14"/>
      <c r="Q53" s="2"/>
      <c r="R53" s="2"/>
      <c r="S53" s="2"/>
      <c r="T53" s="14"/>
      <c r="U53" s="2"/>
      <c r="V53" s="2"/>
      <c r="W53" s="38">
        <v>0</v>
      </c>
      <c r="X53" s="2">
        <v>3983</v>
      </c>
      <c r="Y53" s="2"/>
      <c r="Z53" s="2"/>
    </row>
    <row r="54" spans="1:26" ht="33.6" customHeight="1" x14ac:dyDescent="0.3">
      <c r="A54" s="43" t="s">
        <v>217</v>
      </c>
      <c r="B54" s="2"/>
      <c r="C54" s="2"/>
      <c r="D54" s="47"/>
      <c r="E54" s="2"/>
      <c r="F54" s="2"/>
      <c r="G54" s="2"/>
      <c r="H54" s="47"/>
      <c r="I54" s="2"/>
      <c r="J54" s="2"/>
      <c r="K54" s="2"/>
      <c r="L54" s="47"/>
      <c r="M54" s="2"/>
      <c r="N54" s="2"/>
      <c r="O54" s="2"/>
      <c r="P54" s="47"/>
      <c r="Q54" s="2"/>
      <c r="R54" s="2"/>
      <c r="S54" s="2"/>
      <c r="T54" s="47"/>
      <c r="U54" s="2"/>
      <c r="V54" s="2"/>
      <c r="W54" s="38">
        <v>3000</v>
      </c>
      <c r="X54" s="2"/>
      <c r="Y54" s="2"/>
      <c r="Z54" s="2"/>
    </row>
    <row r="55" spans="1:26" ht="31.2" x14ac:dyDescent="0.3">
      <c r="A55" s="25" t="s">
        <v>75</v>
      </c>
      <c r="B55" s="2"/>
      <c r="C55" s="2"/>
      <c r="D55" s="14"/>
      <c r="E55" s="2"/>
      <c r="F55" s="2"/>
      <c r="G55" s="2"/>
      <c r="H55" s="14"/>
      <c r="I55" s="2"/>
      <c r="J55" s="2"/>
      <c r="K55" s="2"/>
      <c r="L55" s="14"/>
      <c r="M55" s="2"/>
      <c r="N55" s="2"/>
      <c r="O55" s="2"/>
      <c r="P55" s="14"/>
      <c r="Q55" s="2"/>
      <c r="R55" s="2"/>
      <c r="S55" s="2"/>
      <c r="T55" s="14"/>
      <c r="U55" s="2"/>
      <c r="V55" s="2"/>
      <c r="W55" s="2">
        <v>10000</v>
      </c>
      <c r="X55" s="2">
        <v>0</v>
      </c>
      <c r="Y55" s="2"/>
      <c r="Z55" s="2"/>
    </row>
    <row r="56" spans="1:26" ht="31.8" thickBot="1" x14ac:dyDescent="0.35">
      <c r="A56" s="25" t="s">
        <v>83</v>
      </c>
      <c r="B56" s="2"/>
      <c r="C56" s="2"/>
      <c r="D56" s="14"/>
      <c r="E56" s="2"/>
      <c r="F56" s="2"/>
      <c r="G56" s="2"/>
      <c r="H56" s="14"/>
      <c r="I56" s="2"/>
      <c r="J56" s="2"/>
      <c r="K56" s="2"/>
      <c r="L56" s="14"/>
      <c r="M56" s="2"/>
      <c r="N56" s="2"/>
      <c r="O56" s="2"/>
      <c r="P56" s="14"/>
      <c r="Q56" s="2"/>
      <c r="R56" s="2"/>
      <c r="S56" s="2"/>
      <c r="T56" s="14"/>
      <c r="U56" s="2"/>
      <c r="V56" s="2"/>
      <c r="W56" s="33">
        <v>7500</v>
      </c>
      <c r="X56" s="2">
        <v>0</v>
      </c>
      <c r="Y56" s="2"/>
      <c r="Z56" s="2"/>
    </row>
    <row r="57" spans="1:26" ht="42" customHeight="1" x14ac:dyDescent="0.3">
      <c r="A57" s="28" t="s">
        <v>71</v>
      </c>
      <c r="B57" s="2"/>
      <c r="C57" s="2"/>
      <c r="D57" s="14"/>
      <c r="E57" s="2"/>
      <c r="F57" s="2"/>
      <c r="G57" s="2"/>
      <c r="H57" s="14"/>
      <c r="I57" s="2"/>
      <c r="J57" s="2"/>
      <c r="K57" s="2"/>
      <c r="L57" s="14"/>
      <c r="M57" s="2"/>
      <c r="N57" s="2"/>
      <c r="O57" s="2"/>
      <c r="P57" s="14"/>
      <c r="Q57" s="2"/>
      <c r="R57" s="2"/>
      <c r="S57" s="2"/>
      <c r="T57" s="14"/>
      <c r="U57" s="2"/>
      <c r="V57" s="2"/>
      <c r="W57" s="32">
        <v>0</v>
      </c>
      <c r="X57" s="32">
        <v>9000</v>
      </c>
      <c r="Y57" s="2"/>
      <c r="Z57" s="2"/>
    </row>
    <row r="58" spans="1:26" ht="29.4" customHeight="1" thickBot="1" x14ac:dyDescent="0.35">
      <c r="A58" s="20" t="s">
        <v>82</v>
      </c>
      <c r="B58" s="2"/>
      <c r="C58" s="2"/>
      <c r="D58" s="14"/>
      <c r="E58" s="2"/>
      <c r="F58" s="2"/>
      <c r="G58" s="2"/>
      <c r="H58" s="14"/>
      <c r="I58" s="2"/>
      <c r="J58" s="2"/>
      <c r="K58" s="2"/>
      <c r="L58" s="14"/>
      <c r="M58" s="2"/>
      <c r="N58" s="2"/>
      <c r="O58" s="2"/>
      <c r="P58" s="14"/>
      <c r="Q58" s="2"/>
      <c r="R58" s="2"/>
      <c r="S58" s="2"/>
      <c r="T58" s="14"/>
      <c r="U58" s="2"/>
      <c r="V58" s="2"/>
      <c r="W58" s="2">
        <v>3655</v>
      </c>
      <c r="X58" s="2">
        <v>0</v>
      </c>
      <c r="Y58" s="2"/>
      <c r="Z58" s="2"/>
    </row>
    <row r="59" spans="1:26" ht="36.6" customHeight="1" thickBot="1" x14ac:dyDescent="0.35">
      <c r="A59" s="24" t="s">
        <v>72</v>
      </c>
      <c r="B59" s="2"/>
      <c r="C59" s="2"/>
      <c r="D59" s="14"/>
      <c r="E59" s="2"/>
      <c r="F59" s="2"/>
      <c r="G59" s="2"/>
      <c r="H59" s="14"/>
      <c r="I59" s="2"/>
      <c r="J59" s="2"/>
      <c r="K59" s="2"/>
      <c r="L59" s="14"/>
      <c r="M59" s="2"/>
      <c r="N59" s="2"/>
      <c r="O59" s="2"/>
      <c r="P59" s="14"/>
      <c r="Q59" s="2"/>
      <c r="R59" s="2"/>
      <c r="S59" s="2"/>
      <c r="T59" s="14"/>
      <c r="U59" s="2"/>
      <c r="V59" s="2"/>
      <c r="W59" s="2">
        <v>0</v>
      </c>
      <c r="X59" s="2">
        <v>7812</v>
      </c>
      <c r="Y59" s="2"/>
      <c r="Z59" s="2"/>
    </row>
    <row r="60" spans="1:26" ht="31.8" thickBot="1" x14ac:dyDescent="0.35">
      <c r="A60" s="23" t="s">
        <v>73</v>
      </c>
      <c r="B60" s="2"/>
      <c r="C60" s="2"/>
      <c r="D60" s="14"/>
      <c r="E60" s="2"/>
      <c r="F60" s="2"/>
      <c r="G60" s="2"/>
      <c r="H60" s="14"/>
      <c r="I60" s="2"/>
      <c r="J60" s="2"/>
      <c r="K60" s="2"/>
      <c r="L60" s="14"/>
      <c r="M60" s="2"/>
      <c r="N60" s="2"/>
      <c r="O60" s="2"/>
      <c r="P60" s="14"/>
      <c r="Q60" s="2"/>
      <c r="R60" s="2"/>
      <c r="S60" s="2"/>
      <c r="T60" s="14"/>
      <c r="U60" s="2"/>
      <c r="V60" s="2"/>
      <c r="W60" s="2">
        <v>0</v>
      </c>
      <c r="X60" s="2">
        <v>10143</v>
      </c>
      <c r="Y60" s="2"/>
      <c r="Z60" s="2"/>
    </row>
    <row r="61" spans="1:26" s="99" customFormat="1" ht="28.2" thickBot="1" x14ac:dyDescent="0.35">
      <c r="A61" s="96" t="s">
        <v>84</v>
      </c>
      <c r="B61" s="97"/>
      <c r="C61" s="97"/>
      <c r="D61" s="98"/>
      <c r="E61" s="97"/>
      <c r="F61" s="97"/>
      <c r="G61" s="97"/>
      <c r="H61" s="98"/>
      <c r="I61" s="97"/>
      <c r="J61" s="97"/>
      <c r="K61" s="97"/>
      <c r="L61" s="98"/>
      <c r="M61" s="97"/>
      <c r="N61" s="97"/>
      <c r="O61" s="97"/>
      <c r="P61" s="98"/>
      <c r="Q61" s="97"/>
      <c r="R61" s="97"/>
      <c r="S61" s="97"/>
      <c r="T61" s="98"/>
      <c r="U61" s="97"/>
      <c r="V61" s="97"/>
      <c r="W61" s="97">
        <v>0</v>
      </c>
      <c r="X61" s="97">
        <v>0</v>
      </c>
      <c r="Y61" s="97"/>
      <c r="Z61" s="97"/>
    </row>
    <row r="62" spans="1:26" ht="42" thickBot="1" x14ac:dyDescent="0.35">
      <c r="A62" s="94" t="s">
        <v>216</v>
      </c>
      <c r="B62" s="2"/>
      <c r="C62" s="2"/>
      <c r="D62" s="47"/>
      <c r="E62" s="2"/>
      <c r="F62" s="2"/>
      <c r="G62" s="2"/>
      <c r="H62" s="47"/>
      <c r="I62" s="2"/>
      <c r="J62" s="2"/>
      <c r="K62" s="2"/>
      <c r="L62" s="47"/>
      <c r="M62" s="2"/>
      <c r="N62" s="2"/>
      <c r="O62" s="2"/>
      <c r="P62" s="47"/>
      <c r="Q62" s="2"/>
      <c r="R62" s="2"/>
      <c r="S62" s="2"/>
      <c r="T62" s="47"/>
      <c r="U62" s="2"/>
      <c r="V62" s="2"/>
      <c r="W62" s="2">
        <v>3983</v>
      </c>
      <c r="X62" s="2"/>
      <c r="Y62" s="2"/>
      <c r="Z62" s="2"/>
    </row>
    <row r="63" spans="1:26" ht="26.4" customHeight="1" thickBot="1" x14ac:dyDescent="0.35">
      <c r="A63" s="18" t="s">
        <v>38</v>
      </c>
      <c r="B63" s="2"/>
      <c r="C63" s="2"/>
      <c r="D63" s="14"/>
      <c r="E63" s="2"/>
      <c r="F63" s="2"/>
      <c r="G63" s="2"/>
      <c r="H63" s="14"/>
      <c r="I63" s="2"/>
      <c r="J63" s="2"/>
      <c r="K63" s="2"/>
      <c r="L63" s="14"/>
      <c r="M63" s="2"/>
      <c r="N63" s="2"/>
      <c r="O63" s="2"/>
      <c r="P63" s="14"/>
      <c r="Q63" s="2"/>
      <c r="R63" s="2"/>
      <c r="S63" s="2"/>
      <c r="T63" s="14"/>
      <c r="U63" s="2"/>
      <c r="V63" s="2"/>
      <c r="W63" s="2">
        <v>2000</v>
      </c>
      <c r="X63" s="2">
        <v>0</v>
      </c>
      <c r="Y63" s="2"/>
      <c r="Z63" s="2"/>
    </row>
    <row r="64" spans="1:26" ht="31.8" thickBot="1" x14ac:dyDescent="0.35">
      <c r="A64" s="18" t="s">
        <v>39</v>
      </c>
      <c r="B64" s="2"/>
      <c r="C64" s="2"/>
      <c r="D64" s="14"/>
      <c r="E64" s="2"/>
      <c r="F64" s="2"/>
      <c r="G64" s="2"/>
      <c r="H64" s="14"/>
      <c r="I64" s="2"/>
      <c r="J64" s="2"/>
      <c r="K64" s="2"/>
      <c r="L64" s="14"/>
      <c r="M64" s="2"/>
      <c r="N64" s="2"/>
      <c r="O64" s="2"/>
      <c r="P64" s="14"/>
      <c r="Q64" s="2"/>
      <c r="R64" s="2"/>
      <c r="S64" s="2"/>
      <c r="T64" s="14"/>
      <c r="U64" s="2"/>
      <c r="V64" s="2"/>
      <c r="W64" s="2">
        <v>5000</v>
      </c>
      <c r="X64" s="2">
        <v>0</v>
      </c>
      <c r="Y64" s="2"/>
      <c r="Z64" s="2"/>
    </row>
    <row r="65" spans="1:24" x14ac:dyDescent="0.3">
      <c r="W65">
        <f>SUM(W50:W64)</f>
        <v>43812</v>
      </c>
      <c r="X65">
        <f>SUM(X50:X64)</f>
        <v>49938</v>
      </c>
    </row>
    <row r="67" spans="1:24" x14ac:dyDescent="0.3">
      <c r="A67" s="39" t="s">
        <v>85</v>
      </c>
      <c r="B67" s="40"/>
      <c r="C67" s="40"/>
      <c r="D67" s="40"/>
      <c r="E67" s="40"/>
      <c r="F67" s="40"/>
      <c r="G67" s="40"/>
      <c r="H67" s="40"/>
      <c r="I67" s="40"/>
      <c r="J67" s="40"/>
      <c r="K67" s="40"/>
      <c r="L67" s="40"/>
      <c r="M67" s="40"/>
      <c r="N67" s="40"/>
      <c r="O67" s="40"/>
      <c r="P67" s="40"/>
      <c r="Q67" s="40"/>
      <c r="R67" s="40"/>
      <c r="S67" s="40"/>
      <c r="T67" s="40"/>
      <c r="U67" s="40"/>
      <c r="V67" s="40"/>
      <c r="W67" s="40">
        <f>W65+W47+W41+W31+W19</f>
        <v>807435</v>
      </c>
      <c r="X67" s="40">
        <f>X65+X41+X19</f>
        <v>124188</v>
      </c>
    </row>
  </sheetData>
  <mergeCells count="29">
    <mergeCell ref="D5:Z5"/>
    <mergeCell ref="Z6:Z7"/>
    <mergeCell ref="I6:K6"/>
    <mergeCell ref="L6:L7"/>
    <mergeCell ref="M6:O6"/>
    <mergeCell ref="P6:P7"/>
    <mergeCell ref="Q6:S6"/>
    <mergeCell ref="T6:T7"/>
    <mergeCell ref="U6:U7"/>
    <mergeCell ref="V6:V7"/>
    <mergeCell ref="F1:Z1"/>
    <mergeCell ref="F2:G2"/>
    <mergeCell ref="D3:Z3"/>
    <mergeCell ref="F4:G4"/>
    <mergeCell ref="H4:Z4"/>
    <mergeCell ref="A32:Z32"/>
    <mergeCell ref="A42:Z42"/>
    <mergeCell ref="A49:Z49"/>
    <mergeCell ref="W6:W7"/>
    <mergeCell ref="X6:X7"/>
    <mergeCell ref="Y6:Y7"/>
    <mergeCell ref="A8:Z8"/>
    <mergeCell ref="A20:Z20"/>
    <mergeCell ref="A6:A7"/>
    <mergeCell ref="B6:B7"/>
    <mergeCell ref="C6:C7"/>
    <mergeCell ref="D6:D7"/>
    <mergeCell ref="E6:G6"/>
    <mergeCell ref="H6:H7"/>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9"/>
  <sheetViews>
    <sheetView topLeftCell="A397" workbookViewId="0">
      <selection activeCell="A347" sqref="A347"/>
    </sheetView>
  </sheetViews>
  <sheetFormatPr baseColWidth="10" defaultRowHeight="14.4" x14ac:dyDescent="0.3"/>
  <cols>
    <col min="1" max="1" width="55.5546875" customWidth="1"/>
    <col min="3" max="3" width="27.44140625" customWidth="1"/>
    <col min="4" max="4" width="12.6640625" bestFit="1" customWidth="1"/>
    <col min="7" max="7" width="12.6640625" bestFit="1" customWidth="1"/>
    <col min="10" max="10" width="23.5546875" customWidth="1"/>
  </cols>
  <sheetData>
    <row r="1" spans="1:12" ht="28.8" x14ac:dyDescent="0.3">
      <c r="A1" s="65" t="s">
        <v>54</v>
      </c>
      <c r="B1" s="44" t="s">
        <v>117</v>
      </c>
      <c r="C1" t="s">
        <v>193</v>
      </c>
      <c r="D1" t="s">
        <v>118</v>
      </c>
      <c r="G1" t="s">
        <v>131</v>
      </c>
      <c r="H1" t="s">
        <v>130</v>
      </c>
      <c r="J1" t="s">
        <v>132</v>
      </c>
      <c r="L1" t="s">
        <v>109</v>
      </c>
    </row>
    <row r="2" spans="1:12" x14ac:dyDescent="0.3">
      <c r="A2" t="s">
        <v>116</v>
      </c>
    </row>
    <row r="3" spans="1:12" x14ac:dyDescent="0.3">
      <c r="A3" t="s">
        <v>111</v>
      </c>
      <c r="B3" s="64">
        <v>3</v>
      </c>
      <c r="C3" s="64">
        <v>1</v>
      </c>
      <c r="D3" s="64">
        <v>500000</v>
      </c>
      <c r="E3" s="64"/>
      <c r="F3" s="64"/>
      <c r="G3" s="71">
        <v>1500000</v>
      </c>
      <c r="H3" s="70">
        <f>G3/650</f>
        <v>2307.6923076923076</v>
      </c>
    </row>
    <row r="4" spans="1:12" x14ac:dyDescent="0.3">
      <c r="A4" t="s">
        <v>112</v>
      </c>
      <c r="B4" s="64">
        <v>3</v>
      </c>
      <c r="C4" s="64">
        <v>4</v>
      </c>
      <c r="D4" s="64">
        <v>100000</v>
      </c>
      <c r="E4" s="64"/>
      <c r="F4" s="64"/>
      <c r="G4" s="71">
        <f>B4*D4*C4</f>
        <v>1200000</v>
      </c>
      <c r="H4" s="70">
        <f t="shared" ref="H4:H18" si="0">G4/650</f>
        <v>1846.1538461538462</v>
      </c>
    </row>
    <row r="5" spans="1:12" x14ac:dyDescent="0.3">
      <c r="A5" t="s">
        <v>113</v>
      </c>
      <c r="B5" s="64">
        <v>3</v>
      </c>
      <c r="C5" s="64">
        <v>3</v>
      </c>
      <c r="D5" s="64">
        <v>20000</v>
      </c>
      <c r="E5" s="64"/>
      <c r="F5" s="64"/>
      <c r="G5" s="71">
        <f t="shared" ref="G5:G8" si="1">B5*D5*C5</f>
        <v>180000</v>
      </c>
      <c r="H5" s="70">
        <f t="shared" si="0"/>
        <v>276.92307692307691</v>
      </c>
    </row>
    <row r="6" spans="1:12" x14ac:dyDescent="0.3">
      <c r="A6" t="s">
        <v>114</v>
      </c>
      <c r="B6" s="64">
        <v>3</v>
      </c>
      <c r="C6" s="64">
        <v>5</v>
      </c>
      <c r="D6" s="64">
        <v>10000</v>
      </c>
      <c r="E6" s="64"/>
      <c r="F6" s="64"/>
      <c r="G6" s="71">
        <f t="shared" si="1"/>
        <v>150000</v>
      </c>
      <c r="H6" s="70">
        <f t="shared" si="0"/>
        <v>230.76923076923077</v>
      </c>
    </row>
    <row r="7" spans="1:12" x14ac:dyDescent="0.3">
      <c r="A7" t="s">
        <v>137</v>
      </c>
      <c r="B7" s="64"/>
      <c r="C7" s="64"/>
      <c r="D7" s="64"/>
      <c r="E7" s="64"/>
      <c r="F7" s="64"/>
      <c r="G7" s="71"/>
      <c r="H7" s="70"/>
    </row>
    <row r="8" spans="1:12" x14ac:dyDescent="0.3">
      <c r="A8" t="s">
        <v>115</v>
      </c>
      <c r="B8" s="64">
        <v>3</v>
      </c>
      <c r="C8" s="64">
        <v>5</v>
      </c>
      <c r="D8" s="64">
        <v>60000</v>
      </c>
      <c r="E8" s="64"/>
      <c r="F8" s="64"/>
      <c r="G8" s="71">
        <f t="shared" si="1"/>
        <v>900000</v>
      </c>
      <c r="H8" s="70">
        <f t="shared" si="0"/>
        <v>1384.6153846153845</v>
      </c>
    </row>
    <row r="9" spans="1:12" x14ac:dyDescent="0.3">
      <c r="A9" t="s">
        <v>119</v>
      </c>
      <c r="G9" s="72">
        <v>0</v>
      </c>
      <c r="H9" s="70">
        <f t="shared" si="0"/>
        <v>0</v>
      </c>
    </row>
    <row r="10" spans="1:12" s="139" customFormat="1" x14ac:dyDescent="0.3">
      <c r="A10" s="138" t="s">
        <v>123</v>
      </c>
      <c r="B10" s="139" t="s">
        <v>124</v>
      </c>
      <c r="G10" s="140">
        <v>500000</v>
      </c>
      <c r="H10" s="141">
        <f t="shared" si="0"/>
        <v>769.23076923076928</v>
      </c>
    </row>
    <row r="11" spans="1:12" x14ac:dyDescent="0.3">
      <c r="A11" s="66" t="s">
        <v>120</v>
      </c>
      <c r="G11" s="72">
        <v>0</v>
      </c>
      <c r="H11" s="70">
        <f t="shared" si="0"/>
        <v>0</v>
      </c>
      <c r="I11" t="s">
        <v>307</v>
      </c>
    </row>
    <row r="12" spans="1:12" x14ac:dyDescent="0.3">
      <c r="A12" t="s">
        <v>121</v>
      </c>
      <c r="B12">
        <v>30</v>
      </c>
      <c r="C12">
        <v>4</v>
      </c>
      <c r="D12">
        <v>30000</v>
      </c>
      <c r="G12" s="72">
        <f>B12*D12*C12</f>
        <v>3600000</v>
      </c>
      <c r="H12" s="70">
        <f t="shared" si="0"/>
        <v>5538.4615384615381</v>
      </c>
      <c r="I12" t="s">
        <v>308</v>
      </c>
    </row>
    <row r="13" spans="1:12" x14ac:dyDescent="0.3">
      <c r="A13" s="67" t="s">
        <v>125</v>
      </c>
      <c r="C13">
        <v>2</v>
      </c>
      <c r="D13" s="68">
        <v>100000</v>
      </c>
      <c r="G13" s="73">
        <f>C13*D13</f>
        <v>200000</v>
      </c>
      <c r="H13" s="70">
        <f t="shared" si="0"/>
        <v>307.69230769230768</v>
      </c>
    </row>
    <row r="14" spans="1:12" x14ac:dyDescent="0.3">
      <c r="A14" s="67" t="s">
        <v>113</v>
      </c>
      <c r="C14">
        <v>2</v>
      </c>
      <c r="D14" s="68">
        <v>100000</v>
      </c>
      <c r="G14" s="73">
        <f>C14*D14</f>
        <v>200000</v>
      </c>
      <c r="H14" s="70">
        <f t="shared" si="0"/>
        <v>307.69230769230768</v>
      </c>
    </row>
    <row r="15" spans="1:12" x14ac:dyDescent="0.3">
      <c r="A15" s="67" t="s">
        <v>126</v>
      </c>
      <c r="C15">
        <v>2</v>
      </c>
      <c r="D15" s="68">
        <v>50000</v>
      </c>
      <c r="G15" s="73">
        <f>C15*D15</f>
        <v>100000</v>
      </c>
      <c r="H15" s="70">
        <f t="shared" si="0"/>
        <v>153.84615384615384</v>
      </c>
    </row>
    <row r="16" spans="1:12" x14ac:dyDescent="0.3">
      <c r="A16" s="67" t="s">
        <v>129</v>
      </c>
      <c r="G16" s="72">
        <v>150000</v>
      </c>
      <c r="H16" s="70">
        <f t="shared" si="0"/>
        <v>230.76923076923077</v>
      </c>
      <c r="I16" s="139" t="s">
        <v>309</v>
      </c>
    </row>
    <row r="17" spans="1:13" x14ac:dyDescent="0.3">
      <c r="A17" s="78" t="s">
        <v>147</v>
      </c>
      <c r="G17" s="72">
        <v>500000</v>
      </c>
      <c r="H17" s="70">
        <f>G17/650</f>
        <v>769.23076923076928</v>
      </c>
      <c r="I17" s="139"/>
    </row>
    <row r="18" spans="1:13" x14ac:dyDescent="0.3">
      <c r="A18" t="s">
        <v>128</v>
      </c>
      <c r="B18" t="s">
        <v>124</v>
      </c>
      <c r="D18" s="69"/>
      <c r="G18" s="72">
        <v>549250</v>
      </c>
      <c r="H18" s="70">
        <f t="shared" si="0"/>
        <v>845</v>
      </c>
      <c r="I18" s="139"/>
      <c r="J18">
        <v>845</v>
      </c>
      <c r="K18">
        <f>J18*650</f>
        <v>549250</v>
      </c>
    </row>
    <row r="19" spans="1:13" s="74" customFormat="1" x14ac:dyDescent="0.3">
      <c r="G19" s="75">
        <f>G3+G4+G5+G6+G8+G10+G12+G13+G14+G15+G16+G17+G18</f>
        <v>9729250</v>
      </c>
      <c r="H19" s="75">
        <f>SUM(H3:H18)</f>
        <v>14968.076923076926</v>
      </c>
      <c r="J19" s="74">
        <v>6845</v>
      </c>
      <c r="K19" s="74">
        <f>J19*650</f>
        <v>4449250</v>
      </c>
      <c r="M19" s="74">
        <f>9229250/650</f>
        <v>14198.846153846154</v>
      </c>
    </row>
    <row r="20" spans="1:13" x14ac:dyDescent="0.3">
      <c r="A20" s="65" t="s">
        <v>55</v>
      </c>
    </row>
    <row r="21" spans="1:13" x14ac:dyDescent="0.3">
      <c r="A21" t="s">
        <v>133</v>
      </c>
    </row>
    <row r="22" spans="1:13" x14ac:dyDescent="0.3">
      <c r="A22" t="s">
        <v>134</v>
      </c>
      <c r="B22">
        <v>5</v>
      </c>
      <c r="D22">
        <v>1500000</v>
      </c>
      <c r="G22">
        <f>B22*D22</f>
        <v>7500000</v>
      </c>
      <c r="H22">
        <f>G22/650</f>
        <v>11538.461538461539</v>
      </c>
    </row>
    <row r="23" spans="1:13" x14ac:dyDescent="0.3">
      <c r="A23" t="s">
        <v>135</v>
      </c>
      <c r="B23">
        <v>5</v>
      </c>
      <c r="C23">
        <v>14</v>
      </c>
      <c r="D23">
        <v>100000</v>
      </c>
      <c r="G23">
        <f>B23*C23*100000</f>
        <v>7000000</v>
      </c>
      <c r="H23">
        <f t="shared" ref="H23:H27" si="2">G23/650</f>
        <v>10769.23076923077</v>
      </c>
    </row>
    <row r="24" spans="1:13" x14ac:dyDescent="0.3">
      <c r="A24" t="s">
        <v>136</v>
      </c>
      <c r="G24">
        <v>150000</v>
      </c>
      <c r="H24">
        <f t="shared" si="2"/>
        <v>230.76923076923077</v>
      </c>
    </row>
    <row r="25" spans="1:13" x14ac:dyDescent="0.3">
      <c r="A25" t="s">
        <v>148</v>
      </c>
      <c r="G25">
        <v>500000</v>
      </c>
      <c r="H25">
        <f>G25/650</f>
        <v>769.23076923076928</v>
      </c>
    </row>
    <row r="26" spans="1:13" s="139" customFormat="1" x14ac:dyDescent="0.3">
      <c r="A26" s="139" t="s">
        <v>311</v>
      </c>
      <c r="G26" s="139">
        <v>549250</v>
      </c>
      <c r="H26" s="139">
        <f>G26/650</f>
        <v>845</v>
      </c>
      <c r="I26" s="139" t="s">
        <v>310</v>
      </c>
    </row>
    <row r="27" spans="1:13" x14ac:dyDescent="0.3">
      <c r="G27" s="74">
        <f>G22+G23+G24+G25+G26</f>
        <v>15699250</v>
      </c>
      <c r="H27">
        <f t="shared" si="2"/>
        <v>24152.692307692309</v>
      </c>
    </row>
    <row r="28" spans="1:13" s="74" customFormat="1" ht="15.6" x14ac:dyDescent="0.3">
      <c r="J28" s="49"/>
    </row>
    <row r="29" spans="1:13" x14ac:dyDescent="0.3">
      <c r="A29" s="59" t="s">
        <v>91</v>
      </c>
    </row>
    <row r="30" spans="1:13" x14ac:dyDescent="0.3">
      <c r="A30" s="59" t="s">
        <v>138</v>
      </c>
    </row>
    <row r="31" spans="1:13" x14ac:dyDescent="0.3">
      <c r="A31" s="59" t="s">
        <v>139</v>
      </c>
      <c r="B31">
        <v>15</v>
      </c>
      <c r="D31">
        <v>750000</v>
      </c>
      <c r="G31">
        <f>B31*D31</f>
        <v>11250000</v>
      </c>
      <c r="H31">
        <f>G31/650</f>
        <v>17307.692307692309</v>
      </c>
    </row>
    <row r="32" spans="1:13" x14ac:dyDescent="0.3">
      <c r="A32" s="59" t="s">
        <v>148</v>
      </c>
      <c r="G32">
        <v>500000</v>
      </c>
      <c r="H32">
        <f>G32/650</f>
        <v>769.23076923076928</v>
      </c>
    </row>
    <row r="33" spans="1:11" s="139" customFormat="1" x14ac:dyDescent="0.3">
      <c r="A33" s="142" t="s">
        <v>311</v>
      </c>
      <c r="G33" s="139">
        <v>549250</v>
      </c>
      <c r="H33" s="139">
        <f t="shared" ref="H33:H34" si="3">G33/650</f>
        <v>845</v>
      </c>
    </row>
    <row r="34" spans="1:11" x14ac:dyDescent="0.3">
      <c r="A34" s="59"/>
      <c r="G34" s="74">
        <f>G31+G32+G33</f>
        <v>12299250</v>
      </c>
      <c r="H34">
        <f t="shared" si="3"/>
        <v>18921.923076923078</v>
      </c>
    </row>
    <row r="35" spans="1:11" x14ac:dyDescent="0.3">
      <c r="A35" s="59"/>
      <c r="J35">
        <v>5000</v>
      </c>
      <c r="K35">
        <f>J35*650</f>
        <v>3250000</v>
      </c>
    </row>
    <row r="36" spans="1:11" s="74" customFormat="1" x14ac:dyDescent="0.3">
      <c r="A36" s="76"/>
    </row>
    <row r="37" spans="1:11" x14ac:dyDescent="0.3">
      <c r="A37" s="107" t="s">
        <v>92</v>
      </c>
    </row>
    <row r="38" spans="1:11" x14ac:dyDescent="0.3">
      <c r="A38" s="59" t="s">
        <v>134</v>
      </c>
      <c r="B38">
        <v>2</v>
      </c>
      <c r="C38">
        <v>1</v>
      </c>
      <c r="D38">
        <v>1500000</v>
      </c>
      <c r="G38">
        <f>B38*D38*C38</f>
        <v>3000000</v>
      </c>
      <c r="H38">
        <f>G38/650</f>
        <v>4615.3846153846152</v>
      </c>
    </row>
    <row r="39" spans="1:11" x14ac:dyDescent="0.3">
      <c r="A39" s="59" t="s">
        <v>140</v>
      </c>
      <c r="B39">
        <v>2</v>
      </c>
      <c r="C39">
        <v>1</v>
      </c>
      <c r="D39">
        <v>3000000</v>
      </c>
      <c r="G39">
        <f>B39*D39*C39</f>
        <v>6000000</v>
      </c>
      <c r="H39">
        <f t="shared" ref="H39:H44" si="4">G39/650</f>
        <v>9230.7692307692305</v>
      </c>
    </row>
    <row r="40" spans="1:11" x14ac:dyDescent="0.3">
      <c r="A40" s="59" t="s">
        <v>135</v>
      </c>
      <c r="B40">
        <v>2</v>
      </c>
      <c r="C40">
        <v>90</v>
      </c>
      <c r="D40">
        <v>1000000</v>
      </c>
      <c r="G40">
        <f>B40*D40*2</f>
        <v>4000000</v>
      </c>
      <c r="H40">
        <f t="shared" si="4"/>
        <v>6153.8461538461543</v>
      </c>
    </row>
    <row r="41" spans="1:11" x14ac:dyDescent="0.3">
      <c r="A41" s="59" t="s">
        <v>137</v>
      </c>
      <c r="B41">
        <v>2</v>
      </c>
      <c r="C41" t="s">
        <v>124</v>
      </c>
      <c r="D41">
        <v>150000</v>
      </c>
      <c r="G41">
        <v>150000</v>
      </c>
      <c r="H41">
        <f t="shared" si="4"/>
        <v>230.76923076923077</v>
      </c>
    </row>
    <row r="42" spans="1:11" x14ac:dyDescent="0.3">
      <c r="A42" s="59" t="s">
        <v>148</v>
      </c>
      <c r="G42">
        <v>0</v>
      </c>
      <c r="H42">
        <f>G42/650</f>
        <v>0</v>
      </c>
    </row>
    <row r="43" spans="1:11" s="139" customFormat="1" x14ac:dyDescent="0.3">
      <c r="A43" s="142" t="s">
        <v>312</v>
      </c>
      <c r="C43" s="139" t="s">
        <v>124</v>
      </c>
      <c r="D43" s="139">
        <v>250000</v>
      </c>
      <c r="G43" s="139">
        <v>250000</v>
      </c>
      <c r="H43" s="139">
        <f t="shared" si="4"/>
        <v>384.61538461538464</v>
      </c>
      <c r="J43" s="139">
        <v>8453</v>
      </c>
      <c r="K43" s="139">
        <f>J43*650</f>
        <v>5494450</v>
      </c>
    </row>
    <row r="44" spans="1:11" s="74" customFormat="1" x14ac:dyDescent="0.3">
      <c r="A44" s="76"/>
      <c r="G44" s="74">
        <f>G38+G39+G40+G41+G42+G43</f>
        <v>13400000</v>
      </c>
      <c r="H44" s="74">
        <f t="shared" si="4"/>
        <v>20615.384615384617</v>
      </c>
    </row>
    <row r="45" spans="1:11" x14ac:dyDescent="0.3">
      <c r="A45" s="107" t="s">
        <v>57</v>
      </c>
    </row>
    <row r="46" spans="1:11" s="129" customFormat="1" x14ac:dyDescent="0.3">
      <c r="A46" s="128" t="s">
        <v>141</v>
      </c>
      <c r="B46" s="129">
        <v>1</v>
      </c>
      <c r="D46" s="129">
        <v>2000000</v>
      </c>
      <c r="G46" s="129">
        <v>2000000</v>
      </c>
      <c r="H46" s="129">
        <f>G46/650</f>
        <v>3076.9230769230771</v>
      </c>
      <c r="I46" s="139" t="s">
        <v>309</v>
      </c>
    </row>
    <row r="47" spans="1:11" x14ac:dyDescent="0.3">
      <c r="A47" s="59" t="s">
        <v>142</v>
      </c>
      <c r="G47">
        <v>0</v>
      </c>
      <c r="H47">
        <f t="shared" ref="H47:H56" si="5">G47/650</f>
        <v>0</v>
      </c>
    </row>
    <row r="48" spans="1:11" ht="15" thickBot="1" x14ac:dyDescent="0.35">
      <c r="A48" s="77" t="s">
        <v>143</v>
      </c>
      <c r="D48">
        <v>50000</v>
      </c>
      <c r="G48">
        <v>50000</v>
      </c>
      <c r="H48">
        <f t="shared" si="5"/>
        <v>76.92307692307692</v>
      </c>
    </row>
    <row r="49" spans="1:11" ht="15" thickBot="1" x14ac:dyDescent="0.35">
      <c r="A49" s="80" t="s">
        <v>149</v>
      </c>
      <c r="B49">
        <v>1</v>
      </c>
      <c r="D49">
        <v>100000</v>
      </c>
      <c r="G49">
        <v>100000</v>
      </c>
      <c r="H49">
        <f t="shared" si="5"/>
        <v>153.84615384615384</v>
      </c>
    </row>
    <row r="50" spans="1:11" ht="15" thickBot="1" x14ac:dyDescent="0.35">
      <c r="A50" s="77" t="s">
        <v>144</v>
      </c>
      <c r="B50">
        <v>30</v>
      </c>
      <c r="C50">
        <v>2</v>
      </c>
      <c r="D50">
        <v>30000</v>
      </c>
      <c r="G50">
        <f>B50*D50*C50</f>
        <v>1800000</v>
      </c>
      <c r="H50">
        <f t="shared" si="5"/>
        <v>2769.2307692307691</v>
      </c>
    </row>
    <row r="51" spans="1:11" ht="15" thickBot="1" x14ac:dyDescent="0.35">
      <c r="A51" s="77" t="s">
        <v>113</v>
      </c>
      <c r="B51">
        <v>30</v>
      </c>
      <c r="C51">
        <v>2</v>
      </c>
      <c r="D51">
        <v>8000</v>
      </c>
      <c r="G51">
        <f>B51*D51*C51</f>
        <v>480000</v>
      </c>
      <c r="H51">
        <f t="shared" si="5"/>
        <v>738.46153846153845</v>
      </c>
    </row>
    <row r="52" spans="1:11" ht="15" thickBot="1" x14ac:dyDescent="0.35">
      <c r="A52" s="77" t="s">
        <v>145</v>
      </c>
      <c r="C52">
        <v>2</v>
      </c>
      <c r="D52">
        <v>100000</v>
      </c>
      <c r="G52">
        <f>D52*C52</f>
        <v>200000</v>
      </c>
      <c r="H52">
        <f t="shared" si="5"/>
        <v>307.69230769230768</v>
      </c>
    </row>
    <row r="53" spans="1:11" ht="15" thickBot="1" x14ac:dyDescent="0.35">
      <c r="A53" s="77" t="s">
        <v>146</v>
      </c>
      <c r="G53">
        <v>350000</v>
      </c>
      <c r="H53">
        <f t="shared" si="5"/>
        <v>538.46153846153845</v>
      </c>
      <c r="J53">
        <v>8453</v>
      </c>
      <c r="K53">
        <f>J53*650</f>
        <v>5494450</v>
      </c>
    </row>
    <row r="54" spans="1:11" x14ac:dyDescent="0.3">
      <c r="A54" s="79" t="s">
        <v>148</v>
      </c>
      <c r="G54">
        <v>500000</v>
      </c>
      <c r="H54">
        <f t="shared" si="5"/>
        <v>769.23076923076928</v>
      </c>
    </row>
    <row r="55" spans="1:11" x14ac:dyDescent="0.3">
      <c r="A55" s="79" t="s">
        <v>110</v>
      </c>
      <c r="G55">
        <v>549250</v>
      </c>
      <c r="H55">
        <f t="shared" si="5"/>
        <v>845</v>
      </c>
    </row>
    <row r="56" spans="1:11" x14ac:dyDescent="0.3">
      <c r="A56" s="79"/>
      <c r="G56" s="74">
        <f>G46+G48+G49+G50+G51+G52+G53+G54+G55</f>
        <v>6029250</v>
      </c>
      <c r="H56">
        <f t="shared" si="5"/>
        <v>9275.7692307692305</v>
      </c>
    </row>
    <row r="57" spans="1:11" s="74" customFormat="1" x14ac:dyDescent="0.3">
      <c r="A57" s="81"/>
    </row>
    <row r="58" spans="1:11" x14ac:dyDescent="0.3">
      <c r="A58" s="59" t="s">
        <v>58</v>
      </c>
    </row>
    <row r="59" spans="1:11" s="129" customFormat="1" x14ac:dyDescent="0.3">
      <c r="A59" s="128" t="s">
        <v>150</v>
      </c>
      <c r="G59" s="129">
        <v>2000000</v>
      </c>
      <c r="H59" s="129">
        <f>G59/650</f>
        <v>3076.9230769230771</v>
      </c>
      <c r="I59" s="129" t="s">
        <v>314</v>
      </c>
    </row>
    <row r="60" spans="1:11" s="129" customFormat="1" x14ac:dyDescent="0.3">
      <c r="A60" s="128" t="s">
        <v>151</v>
      </c>
      <c r="G60" s="129">
        <v>2449900</v>
      </c>
      <c r="H60" s="129">
        <f t="shared" ref="H60" si="6">G60/650</f>
        <v>3769.0769230769229</v>
      </c>
      <c r="I60" s="139" t="s">
        <v>313</v>
      </c>
    </row>
    <row r="61" spans="1:11" s="139" customFormat="1" x14ac:dyDescent="0.3">
      <c r="A61" s="142" t="s">
        <v>152</v>
      </c>
      <c r="G61" s="139">
        <v>549250</v>
      </c>
      <c r="H61" s="139">
        <f>G61/650</f>
        <v>845</v>
      </c>
    </row>
    <row r="62" spans="1:11" x14ac:dyDescent="0.3">
      <c r="G62" s="74">
        <f>G59+G60+G61</f>
        <v>4999150</v>
      </c>
      <c r="H62">
        <f>G62/650</f>
        <v>7691</v>
      </c>
    </row>
    <row r="63" spans="1:11" s="74" customFormat="1" x14ac:dyDescent="0.3">
      <c r="A63" s="76"/>
      <c r="J63" s="74">
        <v>7691</v>
      </c>
      <c r="K63" s="74">
        <f>J63*650</f>
        <v>4999150</v>
      </c>
    </row>
    <row r="64" spans="1:11" x14ac:dyDescent="0.3">
      <c r="A64" s="59" t="s">
        <v>59</v>
      </c>
      <c r="G64" s="74"/>
    </row>
    <row r="65" spans="1:11" x14ac:dyDescent="0.3">
      <c r="A65" s="59" t="s">
        <v>339</v>
      </c>
      <c r="G65" s="74">
        <f>H65*650</f>
        <v>5541250</v>
      </c>
      <c r="H65">
        <v>8525</v>
      </c>
    </row>
    <row r="66" spans="1:11" s="99" customFormat="1" x14ac:dyDescent="0.3">
      <c r="A66" s="146" t="s">
        <v>249</v>
      </c>
      <c r="G66" s="147">
        <f>H66*650</f>
        <v>3250000</v>
      </c>
      <c r="H66" s="99">
        <v>5000</v>
      </c>
    </row>
    <row r="67" spans="1:11" x14ac:dyDescent="0.3">
      <c r="A67" s="59"/>
      <c r="G67">
        <f>G65+G66</f>
        <v>8791250</v>
      </c>
      <c r="H67">
        <f>H65+H66</f>
        <v>13525</v>
      </c>
      <c r="J67">
        <v>13525</v>
      </c>
      <c r="K67">
        <f>J67*650</f>
        <v>8791250</v>
      </c>
    </row>
    <row r="68" spans="1:11" s="74" customFormat="1" x14ac:dyDescent="0.3">
      <c r="A68" s="76"/>
    </row>
    <row r="69" spans="1:11" x14ac:dyDescent="0.3">
      <c r="A69" s="59" t="s">
        <v>60</v>
      </c>
    </row>
    <row r="70" spans="1:11" s="129" customFormat="1" x14ac:dyDescent="0.3">
      <c r="A70" s="128" t="s">
        <v>141</v>
      </c>
      <c r="B70" s="129">
        <v>1</v>
      </c>
      <c r="D70" s="129">
        <v>2000000</v>
      </c>
      <c r="G70" s="129">
        <v>2000000</v>
      </c>
      <c r="H70" s="129">
        <f>G70/650</f>
        <v>3076.9230769230771</v>
      </c>
    </row>
    <row r="71" spans="1:11" x14ac:dyDescent="0.3">
      <c r="A71" s="59" t="s">
        <v>142</v>
      </c>
      <c r="G71">
        <v>0</v>
      </c>
      <c r="H71">
        <f t="shared" ref="H71:H79" si="7">G71/650</f>
        <v>0</v>
      </c>
    </row>
    <row r="72" spans="1:11" ht="15" thickBot="1" x14ac:dyDescent="0.35">
      <c r="A72" s="77" t="s">
        <v>143</v>
      </c>
      <c r="D72">
        <v>50000</v>
      </c>
      <c r="G72">
        <v>50000</v>
      </c>
      <c r="H72">
        <f t="shared" si="7"/>
        <v>76.92307692307692</v>
      </c>
    </row>
    <row r="73" spans="1:11" ht="15" thickBot="1" x14ac:dyDescent="0.35">
      <c r="A73" s="80" t="s">
        <v>149</v>
      </c>
      <c r="B73">
        <v>1</v>
      </c>
      <c r="D73">
        <v>100000</v>
      </c>
      <c r="G73">
        <v>100000</v>
      </c>
      <c r="H73">
        <f t="shared" si="7"/>
        <v>153.84615384615384</v>
      </c>
    </row>
    <row r="74" spans="1:11" ht="15" thickBot="1" x14ac:dyDescent="0.35">
      <c r="A74" s="77" t="s">
        <v>144</v>
      </c>
      <c r="B74">
        <v>30</v>
      </c>
      <c r="C74">
        <v>2</v>
      </c>
      <c r="D74">
        <v>30000</v>
      </c>
      <c r="G74">
        <f>B74*D74*C74</f>
        <v>1800000</v>
      </c>
      <c r="H74">
        <f t="shared" si="7"/>
        <v>2769.2307692307691</v>
      </c>
    </row>
    <row r="75" spans="1:11" ht="15" thickBot="1" x14ac:dyDescent="0.35">
      <c r="A75" s="77" t="s">
        <v>113</v>
      </c>
      <c r="B75">
        <v>30</v>
      </c>
      <c r="C75">
        <v>2</v>
      </c>
      <c r="D75">
        <v>8000</v>
      </c>
      <c r="G75">
        <f>B75*D75*C75</f>
        <v>480000</v>
      </c>
      <c r="H75">
        <f t="shared" si="7"/>
        <v>738.46153846153845</v>
      </c>
    </row>
    <row r="76" spans="1:11" ht="15" thickBot="1" x14ac:dyDescent="0.35">
      <c r="A76" s="77" t="s">
        <v>145</v>
      </c>
      <c r="C76">
        <v>2</v>
      </c>
      <c r="D76">
        <v>100000</v>
      </c>
      <c r="G76">
        <f>D76*C76</f>
        <v>200000</v>
      </c>
      <c r="H76">
        <f t="shared" si="7"/>
        <v>307.69230769230768</v>
      </c>
    </row>
    <row r="77" spans="1:11" ht="15" thickBot="1" x14ac:dyDescent="0.35">
      <c r="A77" s="77" t="s">
        <v>146</v>
      </c>
      <c r="G77">
        <v>350000</v>
      </c>
      <c r="H77">
        <f t="shared" si="7"/>
        <v>538.46153846153845</v>
      </c>
    </row>
    <row r="78" spans="1:11" x14ac:dyDescent="0.3">
      <c r="A78" s="79" t="s">
        <v>148</v>
      </c>
      <c r="G78">
        <v>500000</v>
      </c>
      <c r="H78">
        <f t="shared" si="7"/>
        <v>769.23076923076928</v>
      </c>
    </row>
    <row r="79" spans="1:11" x14ac:dyDescent="0.3">
      <c r="A79" s="79" t="s">
        <v>110</v>
      </c>
      <c r="G79">
        <v>549250</v>
      </c>
      <c r="H79">
        <f t="shared" si="7"/>
        <v>845</v>
      </c>
      <c r="I79" s="139" t="s">
        <v>309</v>
      </c>
    </row>
    <row r="80" spans="1:11" s="74" customFormat="1" x14ac:dyDescent="0.3">
      <c r="A80" s="81"/>
      <c r="G80" s="74">
        <f>G70+G72+G73+G74+G75+G76+G77+G78+G79</f>
        <v>6029250</v>
      </c>
      <c r="H80" s="74">
        <f>H70+H72+H73+H74+H75+H76+H77+H78+H79</f>
        <v>9275.7692307692305</v>
      </c>
    </row>
    <row r="81" spans="1:11" x14ac:dyDescent="0.3">
      <c r="A81" s="59" t="s">
        <v>340</v>
      </c>
    </row>
    <row r="82" spans="1:11" s="139" customFormat="1" x14ac:dyDescent="0.3">
      <c r="A82" s="142" t="s">
        <v>150</v>
      </c>
      <c r="G82" s="139">
        <v>1266150</v>
      </c>
      <c r="H82" s="139">
        <f>G82/650</f>
        <v>1947.9230769230769</v>
      </c>
      <c r="I82" s="139" t="s">
        <v>316</v>
      </c>
    </row>
    <row r="83" spans="1:11" s="129" customFormat="1" x14ac:dyDescent="0.3">
      <c r="A83" s="128" t="s">
        <v>151</v>
      </c>
      <c r="G83" s="129">
        <v>1000000</v>
      </c>
      <c r="H83" s="129">
        <f t="shared" ref="H83:H87" si="8">G83/650</f>
        <v>1538.4615384615386</v>
      </c>
    </row>
    <row r="84" spans="1:11" x14ac:dyDescent="0.3">
      <c r="A84" s="59" t="s">
        <v>152</v>
      </c>
      <c r="G84">
        <v>2000000</v>
      </c>
      <c r="H84">
        <f t="shared" si="8"/>
        <v>3076.9230769230771</v>
      </c>
      <c r="I84" t="s">
        <v>315</v>
      </c>
    </row>
    <row r="85" spans="1:11" s="131" customFormat="1" x14ac:dyDescent="0.3">
      <c r="A85" s="130" t="s">
        <v>153</v>
      </c>
      <c r="G85" s="131">
        <v>2000000</v>
      </c>
      <c r="H85" s="131">
        <f t="shared" si="8"/>
        <v>3076.9230769230771</v>
      </c>
      <c r="J85" s="131">
        <v>9691</v>
      </c>
      <c r="K85" s="131">
        <f>J85*650</f>
        <v>6299150</v>
      </c>
    </row>
    <row r="86" spans="1:11" x14ac:dyDescent="0.3">
      <c r="A86" s="59" t="s">
        <v>147</v>
      </c>
      <c r="G86">
        <v>500000</v>
      </c>
      <c r="H86">
        <f t="shared" si="8"/>
        <v>769.23076923076928</v>
      </c>
    </row>
    <row r="87" spans="1:11" x14ac:dyDescent="0.3">
      <c r="A87" s="59"/>
      <c r="G87" s="74">
        <f>+G82+G83+G84+G85+G86</f>
        <v>6766150</v>
      </c>
      <c r="H87" s="74">
        <f t="shared" si="8"/>
        <v>10409.461538461539</v>
      </c>
    </row>
    <row r="88" spans="1:11" s="74" customFormat="1" x14ac:dyDescent="0.3">
      <c r="A88" s="76"/>
    </row>
    <row r="89" spans="1:11" x14ac:dyDescent="0.3">
      <c r="A89" t="s">
        <v>62</v>
      </c>
    </row>
    <row r="90" spans="1:11" x14ac:dyDescent="0.3">
      <c r="A90" s="59" t="s">
        <v>155</v>
      </c>
    </row>
    <row r="91" spans="1:11" ht="15" thickBot="1" x14ac:dyDescent="0.35">
      <c r="A91" s="77" t="s">
        <v>143</v>
      </c>
      <c r="D91">
        <v>50000</v>
      </c>
      <c r="G91">
        <v>50000</v>
      </c>
      <c r="H91">
        <f>G91/650</f>
        <v>76.92307692307692</v>
      </c>
    </row>
    <row r="92" spans="1:11" ht="15" thickBot="1" x14ac:dyDescent="0.35">
      <c r="A92" s="80" t="s">
        <v>149</v>
      </c>
      <c r="B92">
        <v>1</v>
      </c>
      <c r="D92">
        <v>100000</v>
      </c>
      <c r="G92">
        <v>100000</v>
      </c>
      <c r="H92">
        <f t="shared" ref="H92:H104" si="9">G92/650</f>
        <v>153.84615384615384</v>
      </c>
    </row>
    <row r="93" spans="1:11" ht="15" thickBot="1" x14ac:dyDescent="0.35">
      <c r="A93" s="77" t="s">
        <v>113</v>
      </c>
      <c r="B93">
        <v>200</v>
      </c>
      <c r="C93">
        <v>2</v>
      </c>
      <c r="D93">
        <v>8000</v>
      </c>
      <c r="G93">
        <f>B93*D93*C93</f>
        <v>3200000</v>
      </c>
      <c r="H93">
        <f t="shared" si="9"/>
        <v>4923.0769230769229</v>
      </c>
    </row>
    <row r="94" spans="1:11" ht="15" thickBot="1" x14ac:dyDescent="0.35">
      <c r="A94" s="77" t="s">
        <v>145</v>
      </c>
      <c r="C94">
        <v>2</v>
      </c>
      <c r="D94">
        <v>300000</v>
      </c>
      <c r="G94">
        <f>D94*C94</f>
        <v>600000</v>
      </c>
      <c r="H94">
        <f t="shared" si="9"/>
        <v>923.07692307692309</v>
      </c>
    </row>
    <row r="95" spans="1:11" ht="15" thickBot="1" x14ac:dyDescent="0.35">
      <c r="A95" s="77" t="s">
        <v>146</v>
      </c>
      <c r="G95">
        <v>2000000</v>
      </c>
      <c r="H95">
        <f t="shared" si="9"/>
        <v>3076.9230769230771</v>
      </c>
    </row>
    <row r="96" spans="1:11" x14ac:dyDescent="0.3">
      <c r="A96" s="79" t="s">
        <v>148</v>
      </c>
      <c r="G96">
        <v>500000</v>
      </c>
      <c r="H96">
        <f t="shared" si="9"/>
        <v>769.23076923076928</v>
      </c>
    </row>
    <row r="97" spans="1:11" x14ac:dyDescent="0.3">
      <c r="A97" s="79" t="s">
        <v>110</v>
      </c>
      <c r="G97">
        <v>4000000</v>
      </c>
      <c r="H97">
        <f t="shared" si="9"/>
        <v>6153.8461538461543</v>
      </c>
    </row>
    <row r="98" spans="1:11" x14ac:dyDescent="0.3">
      <c r="A98" s="79" t="s">
        <v>154</v>
      </c>
      <c r="H98">
        <f t="shared" si="9"/>
        <v>0</v>
      </c>
    </row>
    <row r="99" spans="1:11" x14ac:dyDescent="0.3">
      <c r="A99" t="s">
        <v>111</v>
      </c>
      <c r="B99">
        <v>5</v>
      </c>
      <c r="C99">
        <v>4</v>
      </c>
      <c r="D99">
        <v>1500000</v>
      </c>
      <c r="G99">
        <f>D99*B99</f>
        <v>7500000</v>
      </c>
      <c r="H99">
        <f t="shared" si="9"/>
        <v>11538.461538461539</v>
      </c>
    </row>
    <row r="100" spans="1:11" x14ac:dyDescent="0.3">
      <c r="A100" t="s">
        <v>112</v>
      </c>
      <c r="B100">
        <v>5</v>
      </c>
      <c r="C100">
        <v>4</v>
      </c>
      <c r="D100">
        <v>100000</v>
      </c>
      <c r="G100">
        <f>D100*B100*C100</f>
        <v>2000000</v>
      </c>
      <c r="H100">
        <f t="shared" si="9"/>
        <v>3076.9230769230771</v>
      </c>
    </row>
    <row r="101" spans="1:11" x14ac:dyDescent="0.3">
      <c r="A101" t="s">
        <v>113</v>
      </c>
      <c r="B101">
        <v>5</v>
      </c>
      <c r="C101">
        <v>3</v>
      </c>
      <c r="D101">
        <v>12500</v>
      </c>
      <c r="G101">
        <f>B101*D101*C101</f>
        <v>187500</v>
      </c>
      <c r="H101">
        <f t="shared" si="9"/>
        <v>288.46153846153845</v>
      </c>
    </row>
    <row r="102" spans="1:11" x14ac:dyDescent="0.3">
      <c r="A102" t="s">
        <v>114</v>
      </c>
      <c r="B102">
        <v>5</v>
      </c>
      <c r="C102">
        <v>4</v>
      </c>
      <c r="D102">
        <v>10000</v>
      </c>
      <c r="G102">
        <f>B102*D102*C102</f>
        <v>200000</v>
      </c>
      <c r="H102">
        <f t="shared" si="9"/>
        <v>307.69230769230768</v>
      </c>
    </row>
    <row r="103" spans="1:11" x14ac:dyDescent="0.3">
      <c r="A103" t="s">
        <v>115</v>
      </c>
      <c r="B103">
        <v>5</v>
      </c>
      <c r="C103">
        <v>4</v>
      </c>
      <c r="D103">
        <v>350000</v>
      </c>
      <c r="G103">
        <f>B103*D103*C103</f>
        <v>7000000</v>
      </c>
      <c r="H103">
        <f t="shared" si="9"/>
        <v>10769.23076923077</v>
      </c>
    </row>
    <row r="104" spans="1:11" x14ac:dyDescent="0.3">
      <c r="G104" s="74">
        <f>G91+G92+G93+G94+G95+G96+G97+G99+G100+G101+G102+G103</f>
        <v>27337500</v>
      </c>
      <c r="H104" s="74">
        <f t="shared" si="9"/>
        <v>42057.692307692305</v>
      </c>
      <c r="I104" t="s">
        <v>317</v>
      </c>
    </row>
    <row r="105" spans="1:11" x14ac:dyDescent="0.3">
      <c r="I105" t="s">
        <v>318</v>
      </c>
    </row>
    <row r="106" spans="1:11" s="74" customFormat="1" x14ac:dyDescent="0.3">
      <c r="H106" s="75">
        <f>H104+H87+H80+H64+H62+H56+H44+H27+H19</f>
        <v>138445.84615384619</v>
      </c>
      <c r="J106" s="74">
        <v>17984</v>
      </c>
      <c r="K106" s="74">
        <f>J106*650</f>
        <v>11689600</v>
      </c>
    </row>
    <row r="107" spans="1:11" s="60" customFormat="1" x14ac:dyDescent="0.3"/>
    <row r="109" spans="1:11" ht="15.6" x14ac:dyDescent="0.3">
      <c r="A109" s="61" t="s">
        <v>47</v>
      </c>
    </row>
    <row r="110" spans="1:11" ht="15.6" x14ac:dyDescent="0.3">
      <c r="A110" s="83" t="s">
        <v>162</v>
      </c>
    </row>
    <row r="111" spans="1:11" ht="15.6" x14ac:dyDescent="0.3">
      <c r="A111" s="82" t="s">
        <v>156</v>
      </c>
      <c r="B111">
        <v>1</v>
      </c>
      <c r="C111">
        <v>5</v>
      </c>
      <c r="D111">
        <v>30000</v>
      </c>
      <c r="G111">
        <f>B111*D111*C111</f>
        <v>150000</v>
      </c>
      <c r="H111">
        <f>G111/650</f>
        <v>230.76923076923077</v>
      </c>
    </row>
    <row r="112" spans="1:11" ht="15.6" x14ac:dyDescent="0.3">
      <c r="A112" s="82" t="s">
        <v>157</v>
      </c>
      <c r="B112">
        <v>1</v>
      </c>
      <c r="C112">
        <v>5</v>
      </c>
      <c r="D112">
        <v>30000</v>
      </c>
      <c r="G112">
        <f t="shared" ref="G112:G119" si="10">B112*D112*C112</f>
        <v>150000</v>
      </c>
      <c r="H112">
        <f t="shared" ref="H112:H119" si="11">G112/650</f>
        <v>230.76923076923077</v>
      </c>
    </row>
    <row r="113" spans="1:13" ht="15.6" x14ac:dyDescent="0.3">
      <c r="A113" s="82" t="s">
        <v>158</v>
      </c>
      <c r="B113">
        <v>1</v>
      </c>
      <c r="C113">
        <v>5</v>
      </c>
      <c r="D113">
        <v>30000</v>
      </c>
      <c r="G113">
        <f t="shared" si="10"/>
        <v>150000</v>
      </c>
      <c r="H113">
        <f t="shared" si="11"/>
        <v>230.76923076923077</v>
      </c>
    </row>
    <row r="114" spans="1:13" ht="15.6" x14ac:dyDescent="0.3">
      <c r="A114" s="82" t="s">
        <v>164</v>
      </c>
      <c r="B114">
        <v>5</v>
      </c>
      <c r="C114">
        <v>5</v>
      </c>
      <c r="D114">
        <v>30000</v>
      </c>
      <c r="G114">
        <f t="shared" si="10"/>
        <v>750000</v>
      </c>
      <c r="H114">
        <f t="shared" si="11"/>
        <v>1153.8461538461538</v>
      </c>
    </row>
    <row r="115" spans="1:13" ht="15.6" x14ac:dyDescent="0.3">
      <c r="A115" s="82" t="s">
        <v>159</v>
      </c>
      <c r="B115">
        <v>1</v>
      </c>
      <c r="C115">
        <v>5</v>
      </c>
      <c r="D115">
        <v>30000</v>
      </c>
      <c r="G115">
        <f t="shared" si="10"/>
        <v>150000</v>
      </c>
      <c r="H115">
        <f t="shared" si="11"/>
        <v>230.76923076923077</v>
      </c>
    </row>
    <row r="116" spans="1:13" ht="15.6" x14ac:dyDescent="0.3">
      <c r="A116" s="82" t="s">
        <v>165</v>
      </c>
      <c r="B116">
        <v>1</v>
      </c>
      <c r="C116">
        <v>5</v>
      </c>
      <c r="D116">
        <v>30000</v>
      </c>
      <c r="G116">
        <f t="shared" si="10"/>
        <v>150000</v>
      </c>
      <c r="H116">
        <f t="shared" si="11"/>
        <v>230.76923076923077</v>
      </c>
    </row>
    <row r="117" spans="1:13" ht="15.6" x14ac:dyDescent="0.3">
      <c r="A117" s="82" t="s">
        <v>160</v>
      </c>
      <c r="B117">
        <v>1</v>
      </c>
      <c r="C117">
        <v>5</v>
      </c>
      <c r="D117">
        <v>27000</v>
      </c>
      <c r="G117">
        <f t="shared" si="10"/>
        <v>135000</v>
      </c>
      <c r="H117">
        <f t="shared" si="11"/>
        <v>207.69230769230768</v>
      </c>
    </row>
    <row r="118" spans="1:13" ht="16.2" thickBot="1" x14ac:dyDescent="0.35">
      <c r="A118" s="82" t="s">
        <v>122</v>
      </c>
      <c r="B118">
        <v>1</v>
      </c>
      <c r="C118">
        <v>5</v>
      </c>
      <c r="D118">
        <v>27000</v>
      </c>
      <c r="G118">
        <f t="shared" si="10"/>
        <v>135000</v>
      </c>
      <c r="H118">
        <f t="shared" si="11"/>
        <v>207.69230769230768</v>
      </c>
      <c r="I118" s="144" t="s">
        <v>143</v>
      </c>
    </row>
    <row r="119" spans="1:13" ht="15.6" x14ac:dyDescent="0.3">
      <c r="A119" s="82" t="s">
        <v>161</v>
      </c>
      <c r="B119">
        <v>1</v>
      </c>
      <c r="C119">
        <v>5</v>
      </c>
      <c r="D119">
        <v>20000</v>
      </c>
      <c r="G119">
        <f t="shared" si="10"/>
        <v>100000</v>
      </c>
      <c r="H119">
        <f t="shared" si="11"/>
        <v>153.84615384615384</v>
      </c>
    </row>
    <row r="120" spans="1:13" ht="15.6" x14ac:dyDescent="0.3">
      <c r="A120" s="83" t="s">
        <v>177</v>
      </c>
    </row>
    <row r="121" spans="1:13" x14ac:dyDescent="0.3">
      <c r="A121" s="67" t="s">
        <v>125</v>
      </c>
      <c r="C121">
        <v>3</v>
      </c>
      <c r="D121" s="68">
        <v>100000</v>
      </c>
      <c r="G121" s="70">
        <f>C121*D121</f>
        <v>300000</v>
      </c>
      <c r="H121" s="70">
        <f>G121/650</f>
        <v>461.53846153846155</v>
      </c>
      <c r="I121" s="99" t="s">
        <v>319</v>
      </c>
    </row>
    <row r="122" spans="1:13" x14ac:dyDescent="0.3">
      <c r="A122" s="67" t="s">
        <v>113</v>
      </c>
      <c r="C122">
        <v>3</v>
      </c>
      <c r="D122" s="68">
        <v>100000</v>
      </c>
      <c r="G122" s="70">
        <f>C122*D122</f>
        <v>300000</v>
      </c>
      <c r="H122" s="70">
        <f t="shared" ref="H122:H126" si="12">G122/650</f>
        <v>461.53846153846155</v>
      </c>
    </row>
    <row r="123" spans="1:13" x14ac:dyDescent="0.3">
      <c r="A123" s="67" t="s">
        <v>126</v>
      </c>
      <c r="D123" s="68">
        <v>50000</v>
      </c>
      <c r="G123">
        <v>50000</v>
      </c>
      <c r="H123" s="70">
        <f t="shared" si="12"/>
        <v>76.92307692307692</v>
      </c>
    </row>
    <row r="124" spans="1:13" x14ac:dyDescent="0.3">
      <c r="A124" s="67" t="s">
        <v>180</v>
      </c>
      <c r="G124">
        <v>150000</v>
      </c>
      <c r="H124" s="70">
        <f t="shared" si="12"/>
        <v>230.76923076923077</v>
      </c>
    </row>
    <row r="125" spans="1:13" x14ac:dyDescent="0.3">
      <c r="A125" s="67" t="s">
        <v>176</v>
      </c>
      <c r="G125">
        <v>100000</v>
      </c>
      <c r="H125" s="70">
        <f t="shared" si="12"/>
        <v>153.84615384615384</v>
      </c>
      <c r="L125" s="70">
        <v>4262</v>
      </c>
      <c r="M125" s="70">
        <f>L125*9</f>
        <v>38358</v>
      </c>
    </row>
    <row r="126" spans="1:13" x14ac:dyDescent="0.3">
      <c r="A126" s="84" t="s">
        <v>175</v>
      </c>
      <c r="G126" s="75">
        <f>G111+G112+G113+G114+G115+G116+G117+G118+G119+G121+G122+G123+G124+G125</f>
        <v>2770000</v>
      </c>
      <c r="H126" s="75">
        <f t="shared" si="12"/>
        <v>4261.5384615384619</v>
      </c>
      <c r="J126" s="70">
        <f>H126*22</f>
        <v>93753.846153846156</v>
      </c>
      <c r="L126" s="70"/>
      <c r="M126" s="70">
        <f>L125*10</f>
        <v>42620</v>
      </c>
    </row>
    <row r="127" spans="1:13" ht="15.6" x14ac:dyDescent="0.3">
      <c r="A127" s="83" t="s">
        <v>166</v>
      </c>
      <c r="M127" s="70">
        <f>M125+M126</f>
        <v>80978</v>
      </c>
    </row>
    <row r="128" spans="1:13" ht="15.6" x14ac:dyDescent="0.3">
      <c r="A128" s="83" t="s">
        <v>163</v>
      </c>
      <c r="B128">
        <v>1</v>
      </c>
      <c r="C128">
        <v>4</v>
      </c>
      <c r="D128" s="72">
        <v>30000</v>
      </c>
      <c r="G128" s="72">
        <f>D128*B128*C128</f>
        <v>120000</v>
      </c>
      <c r="H128" s="73">
        <f>G128/650</f>
        <v>184.61538461538461</v>
      </c>
    </row>
    <row r="129" spans="1:15" ht="15.6" x14ac:dyDescent="0.3">
      <c r="A129" s="82" t="s">
        <v>167</v>
      </c>
      <c r="B129">
        <v>1</v>
      </c>
      <c r="C129">
        <v>4</v>
      </c>
      <c r="D129" s="72">
        <v>30000</v>
      </c>
      <c r="G129" s="72">
        <f t="shared" ref="G129:G142" si="13">D129*B129*C129</f>
        <v>120000</v>
      </c>
      <c r="H129" s="73">
        <f t="shared" ref="H129:H142" si="14">G129/650</f>
        <v>184.61538461538461</v>
      </c>
      <c r="M129" s="70">
        <f>H150*3</f>
        <v>33541.153846153844</v>
      </c>
      <c r="N129" s="70">
        <f>M127+M129</f>
        <v>114519.15384615384</v>
      </c>
      <c r="O129">
        <v>115253</v>
      </c>
    </row>
    <row r="130" spans="1:15" ht="15.6" x14ac:dyDescent="0.3">
      <c r="A130" s="82" t="s">
        <v>168</v>
      </c>
      <c r="B130">
        <v>1</v>
      </c>
      <c r="C130">
        <v>4</v>
      </c>
      <c r="D130" s="72">
        <v>30000</v>
      </c>
      <c r="G130" s="72">
        <f t="shared" si="13"/>
        <v>120000</v>
      </c>
      <c r="H130" s="73">
        <f t="shared" si="14"/>
        <v>184.61538461538461</v>
      </c>
    </row>
    <row r="131" spans="1:15" ht="15.6" x14ac:dyDescent="0.3">
      <c r="A131" s="82" t="s">
        <v>169</v>
      </c>
      <c r="B131">
        <v>1</v>
      </c>
      <c r="C131">
        <v>4</v>
      </c>
      <c r="D131" s="72">
        <v>30000</v>
      </c>
      <c r="G131" s="72">
        <f t="shared" si="13"/>
        <v>120000</v>
      </c>
      <c r="H131" s="73">
        <f t="shared" si="14"/>
        <v>184.61538461538461</v>
      </c>
    </row>
    <row r="132" spans="1:15" ht="15.6" x14ac:dyDescent="0.3">
      <c r="A132" s="82" t="s">
        <v>156</v>
      </c>
      <c r="B132">
        <v>1</v>
      </c>
      <c r="C132">
        <v>4</v>
      </c>
      <c r="D132" s="72">
        <v>30000</v>
      </c>
      <c r="G132" s="72">
        <f t="shared" si="13"/>
        <v>120000</v>
      </c>
      <c r="H132" s="73">
        <f t="shared" si="14"/>
        <v>184.61538461538461</v>
      </c>
    </row>
    <row r="133" spans="1:15" ht="15.6" x14ac:dyDescent="0.3">
      <c r="A133" s="82" t="s">
        <v>157</v>
      </c>
      <c r="B133">
        <v>1</v>
      </c>
      <c r="C133">
        <v>4</v>
      </c>
      <c r="D133" s="72">
        <v>30000</v>
      </c>
      <c r="G133" s="72">
        <f t="shared" si="13"/>
        <v>120000</v>
      </c>
      <c r="H133" s="73">
        <f t="shared" si="14"/>
        <v>184.61538461538461</v>
      </c>
    </row>
    <row r="134" spans="1:15" ht="15.6" x14ac:dyDescent="0.3">
      <c r="A134" s="82" t="s">
        <v>158</v>
      </c>
      <c r="B134">
        <v>1</v>
      </c>
      <c r="C134">
        <v>4</v>
      </c>
      <c r="D134" s="72">
        <v>30000</v>
      </c>
      <c r="G134" s="72">
        <f t="shared" si="13"/>
        <v>120000</v>
      </c>
      <c r="H134" s="73">
        <f t="shared" si="14"/>
        <v>184.61538461538461</v>
      </c>
    </row>
    <row r="135" spans="1:15" ht="15.6" x14ac:dyDescent="0.3">
      <c r="A135" s="82" t="s">
        <v>159</v>
      </c>
      <c r="B135">
        <v>1</v>
      </c>
      <c r="C135">
        <v>4</v>
      </c>
      <c r="D135" s="72">
        <v>30000</v>
      </c>
      <c r="G135" s="72">
        <f t="shared" si="13"/>
        <v>120000</v>
      </c>
      <c r="H135" s="73">
        <f t="shared" si="14"/>
        <v>184.61538461538461</v>
      </c>
    </row>
    <row r="136" spans="1:15" ht="15.6" x14ac:dyDescent="0.3">
      <c r="A136" s="82" t="s">
        <v>165</v>
      </c>
      <c r="B136">
        <v>1</v>
      </c>
      <c r="C136">
        <v>4</v>
      </c>
      <c r="D136" s="72">
        <v>30000</v>
      </c>
      <c r="G136" s="72">
        <f t="shared" si="13"/>
        <v>120000</v>
      </c>
      <c r="H136" s="73">
        <f t="shared" si="14"/>
        <v>184.61538461538461</v>
      </c>
    </row>
    <row r="137" spans="1:15" ht="15.6" x14ac:dyDescent="0.3">
      <c r="A137" s="82" t="s">
        <v>170</v>
      </c>
      <c r="B137">
        <v>1</v>
      </c>
      <c r="C137">
        <v>4</v>
      </c>
      <c r="D137" s="72">
        <v>30000</v>
      </c>
      <c r="G137" s="72">
        <f t="shared" si="13"/>
        <v>120000</v>
      </c>
      <c r="H137" s="73">
        <f t="shared" si="14"/>
        <v>184.61538461538461</v>
      </c>
    </row>
    <row r="138" spans="1:15" ht="15.6" x14ac:dyDescent="0.3">
      <c r="A138" s="82" t="s">
        <v>179</v>
      </c>
      <c r="B138">
        <v>1</v>
      </c>
      <c r="C138">
        <v>4</v>
      </c>
      <c r="D138" s="72">
        <v>30000</v>
      </c>
      <c r="G138" s="72">
        <f t="shared" si="13"/>
        <v>120000</v>
      </c>
      <c r="H138" s="73">
        <f t="shared" si="14"/>
        <v>184.61538461538461</v>
      </c>
    </row>
    <row r="139" spans="1:15" ht="15.6" x14ac:dyDescent="0.3">
      <c r="A139" s="82" t="s">
        <v>171</v>
      </c>
      <c r="B139">
        <v>1</v>
      </c>
      <c r="C139">
        <v>4</v>
      </c>
      <c r="D139" s="72">
        <v>30000</v>
      </c>
      <c r="G139" s="72">
        <f t="shared" si="13"/>
        <v>120000</v>
      </c>
      <c r="H139" s="73">
        <f t="shared" si="14"/>
        <v>184.61538461538461</v>
      </c>
    </row>
    <row r="140" spans="1:15" ht="15.6" x14ac:dyDescent="0.3">
      <c r="A140" s="82" t="s">
        <v>172</v>
      </c>
      <c r="B140">
        <v>1</v>
      </c>
      <c r="C140">
        <v>4</v>
      </c>
      <c r="D140" s="72">
        <v>30000</v>
      </c>
      <c r="G140" s="72">
        <f t="shared" si="13"/>
        <v>120000</v>
      </c>
      <c r="H140" s="73">
        <f t="shared" si="14"/>
        <v>184.61538461538461</v>
      </c>
    </row>
    <row r="141" spans="1:15" ht="15.6" x14ac:dyDescent="0.3">
      <c r="A141" s="82" t="s">
        <v>181</v>
      </c>
      <c r="B141">
        <v>1</v>
      </c>
      <c r="C141">
        <v>4</v>
      </c>
      <c r="D141" s="72">
        <v>27000</v>
      </c>
      <c r="G141" s="72">
        <f t="shared" si="13"/>
        <v>108000</v>
      </c>
      <c r="H141" s="73">
        <f t="shared" si="14"/>
        <v>166.15384615384616</v>
      </c>
    </row>
    <row r="142" spans="1:15" ht="15.6" x14ac:dyDescent="0.3">
      <c r="A142" s="82" t="s">
        <v>161</v>
      </c>
      <c r="B142">
        <v>1</v>
      </c>
      <c r="C142">
        <v>4</v>
      </c>
      <c r="D142" s="72">
        <v>20000</v>
      </c>
      <c r="G142" s="72">
        <f t="shared" si="13"/>
        <v>80000</v>
      </c>
      <c r="H142" s="73">
        <f t="shared" si="14"/>
        <v>123.07692307692308</v>
      </c>
    </row>
    <row r="143" spans="1:15" ht="15.6" x14ac:dyDescent="0.3">
      <c r="A143" s="61"/>
      <c r="D143" s="72"/>
      <c r="G143" s="72"/>
      <c r="H143" s="72">
        <v>0</v>
      </c>
    </row>
    <row r="144" spans="1:15" x14ac:dyDescent="0.3">
      <c r="A144" s="67" t="s">
        <v>125</v>
      </c>
      <c r="C144">
        <v>3</v>
      </c>
      <c r="D144" s="85">
        <v>100000</v>
      </c>
      <c r="G144" s="73">
        <f>C144*D144</f>
        <v>300000</v>
      </c>
      <c r="H144" s="73">
        <f>G144/650</f>
        <v>461.53846153846155</v>
      </c>
    </row>
    <row r="145" spans="1:12" x14ac:dyDescent="0.3">
      <c r="A145" s="67" t="s">
        <v>320</v>
      </c>
      <c r="C145">
        <v>1</v>
      </c>
      <c r="D145" s="85">
        <v>100000</v>
      </c>
      <c r="G145" s="73">
        <f>D145*C145</f>
        <v>100000</v>
      </c>
      <c r="H145" s="73">
        <f t="shared" ref="H145:H148" si="15">G145/650</f>
        <v>153.84615384615384</v>
      </c>
    </row>
    <row r="146" spans="1:12" x14ac:dyDescent="0.3">
      <c r="A146" s="67" t="s">
        <v>113</v>
      </c>
      <c r="C146">
        <v>3</v>
      </c>
      <c r="D146" s="85">
        <v>500000</v>
      </c>
      <c r="G146" s="73">
        <f>D146*C146</f>
        <v>1500000</v>
      </c>
      <c r="H146" s="73">
        <f t="shared" si="15"/>
        <v>2307.6923076923076</v>
      </c>
    </row>
    <row r="147" spans="1:12" x14ac:dyDescent="0.3">
      <c r="A147" s="67" t="s">
        <v>126</v>
      </c>
      <c r="C147">
        <v>1</v>
      </c>
      <c r="D147" s="86">
        <v>300000</v>
      </c>
      <c r="G147" s="73">
        <f>D147*C147</f>
        <v>300000</v>
      </c>
      <c r="H147" s="73">
        <f t="shared" si="15"/>
        <v>461.53846153846155</v>
      </c>
    </row>
    <row r="148" spans="1:12" x14ac:dyDescent="0.3">
      <c r="A148" s="67" t="s">
        <v>174</v>
      </c>
      <c r="C148">
        <v>1</v>
      </c>
      <c r="D148" s="86">
        <v>549250</v>
      </c>
      <c r="G148" s="73">
        <f>D148*C148</f>
        <v>549250</v>
      </c>
      <c r="H148" s="73">
        <f t="shared" si="15"/>
        <v>845</v>
      </c>
    </row>
    <row r="149" spans="1:12" ht="15.6" x14ac:dyDescent="0.3">
      <c r="A149" s="61" t="s">
        <v>178</v>
      </c>
      <c r="G149" s="75">
        <f>G128+G129+G130+G131+G132+G133+G134+G135+G136+G137+G138+G139+G140+G141+G142+G144+G145+G146+G147+G148</f>
        <v>4497250</v>
      </c>
      <c r="H149" s="87">
        <f>H128+H129+H130+H131+H132+H133+H134+H135+H136+H137+H138+H139+H140+H141+H142+H143+H144+H145+H146+H147+H148</f>
        <v>6918.8461538461534</v>
      </c>
    </row>
    <row r="150" spans="1:12" ht="15" thickBot="1" x14ac:dyDescent="0.35">
      <c r="A150" s="143" t="s">
        <v>143</v>
      </c>
      <c r="G150" s="70">
        <f>G149+G126</f>
        <v>7267250</v>
      </c>
      <c r="H150" s="70">
        <f>H149+H126</f>
        <v>11180.384615384615</v>
      </c>
      <c r="K150">
        <v>82000</v>
      </c>
      <c r="L150">
        <f>K150*650</f>
        <v>53300000</v>
      </c>
    </row>
    <row r="151" spans="1:12" ht="15.6" x14ac:dyDescent="0.3">
      <c r="A151" s="61" t="s">
        <v>127</v>
      </c>
    </row>
    <row r="152" spans="1:12" ht="15.6" x14ac:dyDescent="0.3">
      <c r="A152" s="83" t="s">
        <v>182</v>
      </c>
      <c r="H152" s="70">
        <f>H149*3</f>
        <v>20756.538461538461</v>
      </c>
      <c r="I152" s="89">
        <f>H152+J126</f>
        <v>114510.38461538462</v>
      </c>
      <c r="J152" t="s">
        <v>183</v>
      </c>
    </row>
    <row r="153" spans="1:12" ht="15.6" x14ac:dyDescent="0.3">
      <c r="A153" s="61" t="s">
        <v>48</v>
      </c>
      <c r="J153">
        <v>5000</v>
      </c>
    </row>
    <row r="154" spans="1:12" ht="15.6" x14ac:dyDescent="0.3">
      <c r="A154" s="61" t="s">
        <v>184</v>
      </c>
      <c r="G154">
        <f>H154*650</f>
        <v>1300000</v>
      </c>
      <c r="H154">
        <v>2000</v>
      </c>
    </row>
    <row r="155" spans="1:12" ht="15.6" x14ac:dyDescent="0.3">
      <c r="A155" s="61" t="s">
        <v>185</v>
      </c>
      <c r="G155">
        <f t="shared" ref="G155:G157" si="16">H155*650</f>
        <v>650000</v>
      </c>
      <c r="H155">
        <v>1000</v>
      </c>
    </row>
    <row r="156" spans="1:12" ht="15.6" x14ac:dyDescent="0.3">
      <c r="A156" s="61" t="s">
        <v>186</v>
      </c>
      <c r="G156">
        <f t="shared" si="16"/>
        <v>1300000</v>
      </c>
      <c r="H156">
        <v>2000</v>
      </c>
    </row>
    <row r="157" spans="1:12" ht="15.6" x14ac:dyDescent="0.3">
      <c r="A157" s="61"/>
      <c r="G157" s="74">
        <f t="shared" si="16"/>
        <v>3250000</v>
      </c>
      <c r="H157" s="74">
        <f>H154+H155+H156</f>
        <v>5000</v>
      </c>
    </row>
    <row r="158" spans="1:12" ht="15.6" x14ac:dyDescent="0.3">
      <c r="A158" s="61" t="s">
        <v>76</v>
      </c>
    </row>
    <row r="159" spans="1:12" ht="16.2" thickBot="1" x14ac:dyDescent="0.35">
      <c r="A159" s="61" t="s">
        <v>184</v>
      </c>
      <c r="G159">
        <f>H159*650</f>
        <v>1300000</v>
      </c>
      <c r="H159">
        <v>2000</v>
      </c>
      <c r="I159" s="157" t="s">
        <v>143</v>
      </c>
    </row>
    <row r="160" spans="1:12" ht="15.6" x14ac:dyDescent="0.3">
      <c r="A160" s="61" t="s">
        <v>185</v>
      </c>
      <c r="G160">
        <f t="shared" ref="G160:G162" si="17">H160*650</f>
        <v>650000</v>
      </c>
      <c r="H160">
        <v>1000</v>
      </c>
      <c r="I160" t="s">
        <v>321</v>
      </c>
    </row>
    <row r="161" spans="1:9" ht="15.6" x14ac:dyDescent="0.3">
      <c r="A161" s="61" t="s">
        <v>186</v>
      </c>
      <c r="G161">
        <f t="shared" si="17"/>
        <v>1300000</v>
      </c>
      <c r="H161">
        <v>2000</v>
      </c>
    </row>
    <row r="162" spans="1:9" ht="15.6" x14ac:dyDescent="0.3">
      <c r="A162" s="61"/>
      <c r="G162" s="74">
        <f t="shared" si="17"/>
        <v>3250000</v>
      </c>
      <c r="H162" s="74">
        <f>H159+H160+H161</f>
        <v>5000</v>
      </c>
    </row>
    <row r="163" spans="1:9" ht="15.6" x14ac:dyDescent="0.3">
      <c r="A163" s="61" t="s">
        <v>49</v>
      </c>
      <c r="I163" t="s">
        <v>322</v>
      </c>
    </row>
    <row r="164" spans="1:9" ht="16.2" thickBot="1" x14ac:dyDescent="0.35">
      <c r="A164" s="61" t="s">
        <v>184</v>
      </c>
      <c r="G164">
        <f>H164*650</f>
        <v>650000</v>
      </c>
      <c r="H164">
        <v>1000</v>
      </c>
      <c r="I164" s="144" t="s">
        <v>143</v>
      </c>
    </row>
    <row r="165" spans="1:9" ht="15.6" x14ac:dyDescent="0.3">
      <c r="A165" s="61" t="s">
        <v>185</v>
      </c>
      <c r="G165">
        <f t="shared" ref="G165:G167" si="18">H165*650</f>
        <v>650000</v>
      </c>
      <c r="H165">
        <v>1000</v>
      </c>
    </row>
    <row r="166" spans="1:9" ht="15.6" x14ac:dyDescent="0.3">
      <c r="A166" s="61" t="s">
        <v>186</v>
      </c>
      <c r="G166">
        <f t="shared" si="18"/>
        <v>1300000</v>
      </c>
      <c r="H166">
        <v>2000</v>
      </c>
    </row>
    <row r="167" spans="1:9" ht="15.6" x14ac:dyDescent="0.3">
      <c r="A167" s="61"/>
      <c r="G167" s="74">
        <f t="shared" si="18"/>
        <v>2600000</v>
      </c>
      <c r="H167" s="74">
        <f>H164+H165+H166</f>
        <v>4000</v>
      </c>
    </row>
    <row r="168" spans="1:9" ht="15.6" x14ac:dyDescent="0.3">
      <c r="A168" s="61" t="s">
        <v>50</v>
      </c>
    </row>
    <row r="169" spans="1:9" ht="16.2" thickBot="1" x14ac:dyDescent="0.35">
      <c r="A169" s="61" t="s">
        <v>184</v>
      </c>
      <c r="G169">
        <f>H169*650</f>
        <v>650000</v>
      </c>
      <c r="H169">
        <v>1000</v>
      </c>
      <c r="I169" s="144" t="s">
        <v>143</v>
      </c>
    </row>
    <row r="170" spans="1:9" ht="15.6" x14ac:dyDescent="0.3">
      <c r="A170" s="61" t="s">
        <v>185</v>
      </c>
      <c r="G170">
        <f t="shared" ref="G170:G172" si="19">H170*650</f>
        <v>650000</v>
      </c>
      <c r="H170">
        <v>1000</v>
      </c>
    </row>
    <row r="171" spans="1:9" ht="15.6" x14ac:dyDescent="0.3">
      <c r="A171" s="61" t="s">
        <v>186</v>
      </c>
      <c r="G171">
        <f t="shared" si="19"/>
        <v>1300000</v>
      </c>
      <c r="H171">
        <v>2000</v>
      </c>
    </row>
    <row r="172" spans="1:9" ht="15.6" x14ac:dyDescent="0.3">
      <c r="A172" s="61"/>
      <c r="G172" s="74">
        <f t="shared" si="19"/>
        <v>2600000</v>
      </c>
      <c r="H172" s="74">
        <f>H169+H170+H171</f>
        <v>4000</v>
      </c>
    </row>
    <row r="173" spans="1:9" ht="15.6" x14ac:dyDescent="0.3">
      <c r="A173" s="61" t="s">
        <v>51</v>
      </c>
    </row>
    <row r="174" spans="1:9" ht="15.6" x14ac:dyDescent="0.3">
      <c r="A174" s="61"/>
    </row>
    <row r="175" spans="1:9" ht="15.6" x14ac:dyDescent="0.3">
      <c r="A175" s="61"/>
    </row>
    <row r="176" spans="1:9" ht="15.6" x14ac:dyDescent="0.3">
      <c r="A176" s="61"/>
    </row>
    <row r="177" spans="1:9" ht="15.6" x14ac:dyDescent="0.3">
      <c r="A177" s="61"/>
      <c r="G177" s="131">
        <v>40000</v>
      </c>
    </row>
    <row r="178" spans="1:9" ht="15.6" x14ac:dyDescent="0.3">
      <c r="A178" s="61"/>
    </row>
    <row r="179" spans="1:9" ht="15.6" x14ac:dyDescent="0.3">
      <c r="A179" s="61" t="s">
        <v>52</v>
      </c>
    </row>
    <row r="180" spans="1:9" ht="15.6" x14ac:dyDescent="0.3">
      <c r="A180" s="61" t="s">
        <v>187</v>
      </c>
      <c r="G180">
        <f>H180*650</f>
        <v>325000</v>
      </c>
      <c r="H180">
        <v>500</v>
      </c>
    </row>
    <row r="181" spans="1:9" ht="15.6" x14ac:dyDescent="0.3">
      <c r="A181" s="61" t="s">
        <v>188</v>
      </c>
      <c r="G181">
        <f>H181*650</f>
        <v>325000</v>
      </c>
      <c r="H181">
        <v>500</v>
      </c>
    </row>
    <row r="182" spans="1:9" ht="15.6" x14ac:dyDescent="0.3">
      <c r="A182" s="61" t="s">
        <v>189</v>
      </c>
      <c r="G182">
        <f>H182*650</f>
        <v>975000</v>
      </c>
      <c r="H182">
        <v>1500</v>
      </c>
    </row>
    <row r="183" spans="1:9" ht="15.6" x14ac:dyDescent="0.3">
      <c r="A183" s="61" t="s">
        <v>152</v>
      </c>
      <c r="G183">
        <f>H183*650</f>
        <v>325000</v>
      </c>
      <c r="H183">
        <v>500</v>
      </c>
    </row>
    <row r="184" spans="1:9" ht="15" thickBot="1" x14ac:dyDescent="0.35">
      <c r="A184" s="144" t="s">
        <v>143</v>
      </c>
      <c r="G184">
        <f>G180+G181+G182+G183</f>
        <v>1950000</v>
      </c>
      <c r="H184">
        <f>H180+H181+H182+H183</f>
        <v>3000</v>
      </c>
    </row>
    <row r="185" spans="1:9" ht="15.6" x14ac:dyDescent="0.3">
      <c r="A185" s="61" t="s">
        <v>53</v>
      </c>
    </row>
    <row r="186" spans="1:9" ht="15.6" x14ac:dyDescent="0.3">
      <c r="A186" s="61" t="s">
        <v>192</v>
      </c>
      <c r="B186">
        <v>50</v>
      </c>
      <c r="D186">
        <v>8000</v>
      </c>
      <c r="G186">
        <f>D186*B186</f>
        <v>400000</v>
      </c>
      <c r="H186">
        <f>G186/650</f>
        <v>615.38461538461536</v>
      </c>
    </row>
    <row r="187" spans="1:9" ht="15.6" x14ac:dyDescent="0.3">
      <c r="A187" s="61" t="s">
        <v>190</v>
      </c>
      <c r="B187">
        <v>15</v>
      </c>
      <c r="D187">
        <v>30000</v>
      </c>
      <c r="G187">
        <f>D187*B187</f>
        <v>450000</v>
      </c>
      <c r="H187">
        <f t="shared" ref="H187:H190" si="20">G187/650</f>
        <v>692.30769230769226</v>
      </c>
    </row>
    <row r="188" spans="1:9" ht="15.6" x14ac:dyDescent="0.3">
      <c r="A188" s="61" t="s">
        <v>191</v>
      </c>
      <c r="B188">
        <v>10</v>
      </c>
      <c r="G188">
        <v>500000</v>
      </c>
      <c r="H188">
        <f t="shared" si="20"/>
        <v>769.23076923076928</v>
      </c>
    </row>
    <row r="189" spans="1:9" ht="15.6" x14ac:dyDescent="0.3">
      <c r="A189" s="61" t="s">
        <v>128</v>
      </c>
      <c r="D189">
        <v>549250</v>
      </c>
      <c r="G189">
        <v>549250</v>
      </c>
      <c r="H189">
        <f t="shared" si="20"/>
        <v>845</v>
      </c>
    </row>
    <row r="190" spans="1:9" ht="15" thickBot="1" x14ac:dyDescent="0.35">
      <c r="A190" s="144" t="s">
        <v>143</v>
      </c>
      <c r="G190">
        <f>G186+G187+G188+G189</f>
        <v>1899250</v>
      </c>
      <c r="H190">
        <f t="shared" si="20"/>
        <v>2921.9230769230771</v>
      </c>
    </row>
    <row r="191" spans="1:9" ht="15.6" x14ac:dyDescent="0.3">
      <c r="A191" s="61" t="s">
        <v>66</v>
      </c>
    </row>
    <row r="192" spans="1:9" ht="15.6" x14ac:dyDescent="0.3">
      <c r="A192" s="61" t="s">
        <v>324</v>
      </c>
      <c r="C192">
        <v>2</v>
      </c>
      <c r="D192">
        <v>300000</v>
      </c>
      <c r="G192">
        <f>D192*C192</f>
        <v>600000</v>
      </c>
      <c r="H192">
        <f>G192/650</f>
        <v>923.07692307692309</v>
      </c>
      <c r="I192">
        <v>2000</v>
      </c>
    </row>
    <row r="193" spans="1:11" ht="15.6" x14ac:dyDescent="0.3">
      <c r="A193" s="61" t="s">
        <v>323</v>
      </c>
      <c r="C193">
        <v>2</v>
      </c>
      <c r="D193">
        <v>2500000</v>
      </c>
      <c r="G193">
        <f>D193*C193</f>
        <v>5000000</v>
      </c>
      <c r="H193">
        <f t="shared" ref="H193:H194" si="21">G193/650</f>
        <v>7692.3076923076924</v>
      </c>
      <c r="I193">
        <v>5000</v>
      </c>
    </row>
    <row r="194" spans="1:11" x14ac:dyDescent="0.3">
      <c r="A194" t="s">
        <v>325</v>
      </c>
      <c r="C194">
        <v>20</v>
      </c>
      <c r="D194">
        <v>250000</v>
      </c>
      <c r="G194">
        <f>D194*C194</f>
        <v>5000000</v>
      </c>
      <c r="H194">
        <f t="shared" si="21"/>
        <v>7692.3076923076924</v>
      </c>
      <c r="I194" s="131" t="s">
        <v>326</v>
      </c>
    </row>
    <row r="195" spans="1:11" x14ac:dyDescent="0.3">
      <c r="A195" t="s">
        <v>194</v>
      </c>
      <c r="C195">
        <v>4</v>
      </c>
      <c r="D195">
        <v>6000000</v>
      </c>
      <c r="G195">
        <f>D195*C195</f>
        <v>24000000</v>
      </c>
      <c r="H195">
        <f>G195/650</f>
        <v>36923.076923076922</v>
      </c>
      <c r="I195" t="s">
        <v>327</v>
      </c>
    </row>
    <row r="196" spans="1:11" ht="15.6" x14ac:dyDescent="0.3">
      <c r="A196" s="61"/>
      <c r="G196">
        <f>G192+G193+G194</f>
        <v>10600000</v>
      </c>
      <c r="H196">
        <f>G196/650</f>
        <v>16307.692307692309</v>
      </c>
    </row>
    <row r="197" spans="1:11" ht="15.6" x14ac:dyDescent="0.3">
      <c r="A197" s="61"/>
      <c r="H197" s="74">
        <f>H192+H193+H194+H195+H196</f>
        <v>69538.461538461546</v>
      </c>
      <c r="I197" s="131">
        <v>22000</v>
      </c>
    </row>
    <row r="198" spans="1:11" ht="15.6" x14ac:dyDescent="0.3">
      <c r="A198" s="61"/>
    </row>
    <row r="199" spans="1:11" ht="15.6" x14ac:dyDescent="0.3">
      <c r="A199" s="62" t="s">
        <v>67</v>
      </c>
    </row>
    <row r="200" spans="1:11" ht="16.2" thickBot="1" x14ac:dyDescent="0.35">
      <c r="A200" s="90" t="s">
        <v>201</v>
      </c>
      <c r="G200" s="90">
        <f>H200*650</f>
        <v>6500000</v>
      </c>
      <c r="H200">
        <v>10000</v>
      </c>
    </row>
    <row r="201" spans="1:11" ht="16.2" thickBot="1" x14ac:dyDescent="0.35">
      <c r="A201" s="91" t="s">
        <v>195</v>
      </c>
      <c r="G201" s="90">
        <f t="shared" ref="G201:G206" si="22">H201*650</f>
        <v>1950000</v>
      </c>
      <c r="H201">
        <v>3000</v>
      </c>
    </row>
    <row r="202" spans="1:11" ht="16.2" thickBot="1" x14ac:dyDescent="0.35">
      <c r="A202" s="91" t="s">
        <v>196</v>
      </c>
      <c r="G202" s="90">
        <f t="shared" si="22"/>
        <v>2600000</v>
      </c>
      <c r="H202">
        <v>4000</v>
      </c>
      <c r="J202" s="139">
        <v>4000</v>
      </c>
    </row>
    <row r="203" spans="1:11" ht="16.2" thickBot="1" x14ac:dyDescent="0.35">
      <c r="A203" s="91" t="s">
        <v>197</v>
      </c>
      <c r="G203" s="90">
        <f t="shared" si="22"/>
        <v>4035200</v>
      </c>
      <c r="H203">
        <v>6208</v>
      </c>
      <c r="J203" s="139">
        <v>2000</v>
      </c>
    </row>
    <row r="204" spans="1:11" ht="16.2" thickBot="1" x14ac:dyDescent="0.35">
      <c r="A204" s="91" t="s">
        <v>198</v>
      </c>
      <c r="G204" s="90">
        <f t="shared" si="22"/>
        <v>7800000</v>
      </c>
      <c r="H204">
        <v>12000</v>
      </c>
      <c r="J204" s="139">
        <v>10000</v>
      </c>
    </row>
    <row r="205" spans="1:11" ht="16.2" thickBot="1" x14ac:dyDescent="0.35">
      <c r="A205" s="91" t="s">
        <v>199</v>
      </c>
      <c r="G205" s="90">
        <f t="shared" si="22"/>
        <v>7800000</v>
      </c>
      <c r="H205">
        <v>12000</v>
      </c>
      <c r="J205" s="139">
        <v>10000</v>
      </c>
    </row>
    <row r="206" spans="1:11" ht="16.2" thickBot="1" x14ac:dyDescent="0.35">
      <c r="A206" s="91" t="s">
        <v>200</v>
      </c>
      <c r="G206" s="90">
        <f t="shared" si="22"/>
        <v>1950000</v>
      </c>
      <c r="H206">
        <v>3000</v>
      </c>
      <c r="J206" s="139"/>
    </row>
    <row r="207" spans="1:11" ht="16.2" thickBot="1" x14ac:dyDescent="0.35">
      <c r="A207" s="90" t="s">
        <v>202</v>
      </c>
      <c r="G207">
        <f>G200+G201+G202+G203+G204+G205+G206</f>
        <v>32635200</v>
      </c>
      <c r="H207">
        <v>3000</v>
      </c>
      <c r="J207" s="139">
        <v>4000</v>
      </c>
    </row>
    <row r="208" spans="1:11" ht="16.2" thickBot="1" x14ac:dyDescent="0.35">
      <c r="A208" s="90"/>
      <c r="H208" s="74">
        <f>SUM(H200:H207)</f>
        <v>53208</v>
      </c>
      <c r="J208" s="131">
        <v>30000</v>
      </c>
      <c r="K208">
        <f>H208+J208</f>
        <v>83208</v>
      </c>
    </row>
    <row r="209" spans="1:9" s="60" customFormat="1" x14ac:dyDescent="0.3"/>
    <row r="211" spans="1:9" ht="15.6" x14ac:dyDescent="0.3">
      <c r="A211" s="61" t="s">
        <v>44</v>
      </c>
    </row>
    <row r="212" spans="1:9" ht="15.6" x14ac:dyDescent="0.3">
      <c r="A212" s="82" t="s">
        <v>156</v>
      </c>
      <c r="B212">
        <v>1</v>
      </c>
      <c r="C212">
        <v>14</v>
      </c>
      <c r="D212">
        <v>0</v>
      </c>
      <c r="G212">
        <f>B212*D212*C212</f>
        <v>0</v>
      </c>
      <c r="H212">
        <f>G212/650</f>
        <v>0</v>
      </c>
    </row>
    <row r="213" spans="1:9" ht="15.6" x14ac:dyDescent="0.3">
      <c r="A213" s="82" t="s">
        <v>157</v>
      </c>
      <c r="B213">
        <v>1</v>
      </c>
      <c r="C213">
        <v>14</v>
      </c>
      <c r="D213">
        <v>0</v>
      </c>
      <c r="G213">
        <f t="shared" ref="G213" si="23">B213*D213*C213</f>
        <v>0</v>
      </c>
      <c r="H213">
        <f t="shared" ref="H213:H214" si="24">G213/650</f>
        <v>0</v>
      </c>
    </row>
    <row r="214" spans="1:9" ht="15.6" x14ac:dyDescent="0.3">
      <c r="A214" s="82" t="s">
        <v>164</v>
      </c>
      <c r="B214">
        <v>5</v>
      </c>
      <c r="C214">
        <v>14</v>
      </c>
      <c r="D214">
        <v>30000</v>
      </c>
      <c r="G214">
        <f>D214*C214*B214</f>
        <v>2100000</v>
      </c>
      <c r="H214">
        <f t="shared" si="24"/>
        <v>3230.7692307692309</v>
      </c>
    </row>
    <row r="215" spans="1:9" ht="15.6" x14ac:dyDescent="0.3">
      <c r="A215" s="82" t="s">
        <v>204</v>
      </c>
      <c r="G215">
        <f>G214</f>
        <v>2100000</v>
      </c>
      <c r="H215">
        <f>H214</f>
        <v>3230.7692307692309</v>
      </c>
    </row>
    <row r="216" spans="1:9" ht="16.2" thickBot="1" x14ac:dyDescent="0.35">
      <c r="A216" s="83" t="s">
        <v>162</v>
      </c>
      <c r="I216" s="157" t="s">
        <v>143</v>
      </c>
    </row>
    <row r="217" spans="1:9" ht="15.6" x14ac:dyDescent="0.3">
      <c r="A217" s="82" t="s">
        <v>156</v>
      </c>
      <c r="B217">
        <v>1</v>
      </c>
      <c r="C217">
        <v>5</v>
      </c>
      <c r="D217">
        <v>30000</v>
      </c>
      <c r="G217">
        <f>B217*D217*C217</f>
        <v>150000</v>
      </c>
      <c r="H217">
        <f>G217/650</f>
        <v>230.76923076923077</v>
      </c>
    </row>
    <row r="218" spans="1:9" ht="15.6" x14ac:dyDescent="0.3">
      <c r="A218" s="82" t="s">
        <v>157</v>
      </c>
      <c r="B218">
        <v>1</v>
      </c>
      <c r="C218">
        <v>5</v>
      </c>
      <c r="D218">
        <v>30000</v>
      </c>
      <c r="G218">
        <f t="shared" ref="G218:G221" si="25">B218*D218*C218</f>
        <v>150000</v>
      </c>
      <c r="H218">
        <f t="shared" ref="H218:H221" si="26">G218/650</f>
        <v>230.76923076923077</v>
      </c>
    </row>
    <row r="219" spans="1:9" ht="15.6" x14ac:dyDescent="0.3">
      <c r="A219" s="82" t="s">
        <v>164</v>
      </c>
      <c r="B219">
        <v>5</v>
      </c>
      <c r="C219">
        <v>5</v>
      </c>
      <c r="D219">
        <v>30000</v>
      </c>
      <c r="G219">
        <f t="shared" si="25"/>
        <v>750000</v>
      </c>
      <c r="H219">
        <f t="shared" si="26"/>
        <v>1153.8461538461538</v>
      </c>
    </row>
    <row r="220" spans="1:9" ht="15.6" x14ac:dyDescent="0.3">
      <c r="A220" s="82" t="s">
        <v>203</v>
      </c>
      <c r="B220">
        <v>1</v>
      </c>
      <c r="C220">
        <v>5</v>
      </c>
      <c r="D220">
        <v>27000</v>
      </c>
      <c r="G220">
        <f t="shared" si="25"/>
        <v>135000</v>
      </c>
      <c r="H220">
        <f t="shared" si="26"/>
        <v>207.69230769230768</v>
      </c>
    </row>
    <row r="221" spans="1:9" ht="15.6" x14ac:dyDescent="0.3">
      <c r="A221" s="82" t="s">
        <v>161</v>
      </c>
      <c r="B221">
        <v>1</v>
      </c>
      <c r="C221">
        <v>5</v>
      </c>
      <c r="D221">
        <v>20000</v>
      </c>
      <c r="G221">
        <f t="shared" si="25"/>
        <v>100000</v>
      </c>
      <c r="H221">
        <f t="shared" si="26"/>
        <v>153.84615384615384</v>
      </c>
    </row>
    <row r="222" spans="1:9" ht="15.6" x14ac:dyDescent="0.3">
      <c r="A222" s="83" t="s">
        <v>177</v>
      </c>
    </row>
    <row r="223" spans="1:9" x14ac:dyDescent="0.3">
      <c r="A223" s="67" t="s">
        <v>125</v>
      </c>
      <c r="C223">
        <v>3</v>
      </c>
      <c r="D223" s="68">
        <v>100000</v>
      </c>
      <c r="G223" s="70">
        <f>C223*D223</f>
        <v>300000</v>
      </c>
      <c r="H223" s="70">
        <f>G223/650</f>
        <v>461.53846153846155</v>
      </c>
    </row>
    <row r="224" spans="1:9" x14ac:dyDescent="0.3">
      <c r="A224" s="67" t="s">
        <v>113</v>
      </c>
      <c r="C224">
        <v>3</v>
      </c>
      <c r="D224" s="68">
        <v>100000</v>
      </c>
      <c r="G224" s="70">
        <f>C224*D224</f>
        <v>300000</v>
      </c>
      <c r="H224" s="70">
        <f t="shared" ref="H224:H228" si="27">G224/650</f>
        <v>461.53846153846155</v>
      </c>
    </row>
    <row r="225" spans="1:9" x14ac:dyDescent="0.3">
      <c r="A225" s="67" t="s">
        <v>126</v>
      </c>
      <c r="D225" s="68">
        <v>50000</v>
      </c>
      <c r="G225">
        <v>50000</v>
      </c>
      <c r="H225" s="70">
        <f t="shared" si="27"/>
        <v>76.92307692307692</v>
      </c>
    </row>
    <row r="226" spans="1:9" x14ac:dyDescent="0.3">
      <c r="A226" s="67" t="s">
        <v>180</v>
      </c>
      <c r="G226">
        <v>150000</v>
      </c>
      <c r="H226" s="70">
        <f t="shared" si="27"/>
        <v>230.76923076923077</v>
      </c>
    </row>
    <row r="227" spans="1:9" x14ac:dyDescent="0.3">
      <c r="A227" s="67" t="s">
        <v>176</v>
      </c>
      <c r="G227">
        <v>100000</v>
      </c>
      <c r="H227" s="70">
        <f t="shared" si="27"/>
        <v>153.84615384615384</v>
      </c>
    </row>
    <row r="228" spans="1:9" x14ac:dyDescent="0.3">
      <c r="A228" s="84" t="s">
        <v>175</v>
      </c>
      <c r="G228" s="75">
        <f>G215+G217+G218+G219+G220+G221+G223+G224+G225+G226+G227</f>
        <v>4285000</v>
      </c>
      <c r="H228" s="75">
        <f t="shared" si="27"/>
        <v>6592.3076923076924</v>
      </c>
    </row>
    <row r="229" spans="1:9" ht="16.2" thickBot="1" x14ac:dyDescent="0.35">
      <c r="A229" s="83" t="s">
        <v>166</v>
      </c>
      <c r="I229" s="144" t="s">
        <v>143</v>
      </c>
    </row>
    <row r="230" spans="1:9" ht="15.6" x14ac:dyDescent="0.3">
      <c r="A230" s="61" t="s">
        <v>163</v>
      </c>
      <c r="B230">
        <v>1</v>
      </c>
      <c r="C230">
        <v>4</v>
      </c>
      <c r="D230" s="72">
        <v>30000</v>
      </c>
      <c r="G230" s="72">
        <f>D230*B230*C230</f>
        <v>120000</v>
      </c>
      <c r="H230" s="73">
        <f>G230/650</f>
        <v>184.61538461538461</v>
      </c>
    </row>
    <row r="231" spans="1:9" ht="15.6" x14ac:dyDescent="0.3">
      <c r="A231" s="61" t="s">
        <v>205</v>
      </c>
      <c r="B231">
        <v>1</v>
      </c>
      <c r="C231">
        <v>4</v>
      </c>
      <c r="D231" s="72">
        <v>30000</v>
      </c>
      <c r="G231" s="72">
        <f>D231*C231*B231</f>
        <v>120000</v>
      </c>
      <c r="H231" s="73">
        <f>G231/650</f>
        <v>184.61538461538461</v>
      </c>
    </row>
    <row r="232" spans="1:9" ht="15.6" x14ac:dyDescent="0.3">
      <c r="A232" s="82" t="s">
        <v>156</v>
      </c>
      <c r="B232">
        <v>1</v>
      </c>
      <c r="C232">
        <v>4</v>
      </c>
      <c r="D232" s="72">
        <v>30000</v>
      </c>
      <c r="G232" s="72">
        <f t="shared" ref="G232:G238" si="28">D232*B232*C232</f>
        <v>120000</v>
      </c>
      <c r="H232" s="73">
        <f t="shared" ref="H232:H238" si="29">G232/650</f>
        <v>184.61538461538461</v>
      </c>
    </row>
    <row r="233" spans="1:9" ht="15.6" x14ac:dyDescent="0.3">
      <c r="A233" s="82" t="s">
        <v>157</v>
      </c>
      <c r="B233">
        <v>1</v>
      </c>
      <c r="C233">
        <v>4</v>
      </c>
      <c r="D233" s="72">
        <v>30000</v>
      </c>
      <c r="G233" s="72">
        <f t="shared" si="28"/>
        <v>120000</v>
      </c>
      <c r="H233" s="73">
        <f t="shared" si="29"/>
        <v>184.61538461538461</v>
      </c>
    </row>
    <row r="234" spans="1:9" ht="15.6" x14ac:dyDescent="0.3">
      <c r="A234" s="82" t="s">
        <v>206</v>
      </c>
      <c r="B234">
        <v>5</v>
      </c>
      <c r="C234">
        <v>4</v>
      </c>
      <c r="D234" s="72">
        <v>30000</v>
      </c>
      <c r="G234" s="72">
        <f>D234*C234*5</f>
        <v>600000</v>
      </c>
      <c r="H234" s="73">
        <f>G234/650</f>
        <v>923.07692307692309</v>
      </c>
    </row>
    <row r="235" spans="1:9" ht="15.6" x14ac:dyDescent="0.3">
      <c r="A235" s="82" t="s">
        <v>159</v>
      </c>
      <c r="B235">
        <v>8</v>
      </c>
      <c r="C235">
        <v>4</v>
      </c>
      <c r="D235" s="72">
        <v>30000</v>
      </c>
      <c r="G235" s="72">
        <f t="shared" si="28"/>
        <v>960000</v>
      </c>
      <c r="H235" s="73">
        <f t="shared" si="29"/>
        <v>1476.9230769230769</v>
      </c>
    </row>
    <row r="236" spans="1:9" ht="15.6" x14ac:dyDescent="0.3">
      <c r="A236" s="82" t="s">
        <v>165</v>
      </c>
      <c r="B236">
        <v>8</v>
      </c>
      <c r="C236">
        <v>4</v>
      </c>
      <c r="D236" s="72">
        <v>30000</v>
      </c>
      <c r="G236" s="72">
        <f t="shared" si="28"/>
        <v>960000</v>
      </c>
      <c r="H236" s="73">
        <f t="shared" si="29"/>
        <v>1476.9230769230769</v>
      </c>
    </row>
    <row r="237" spans="1:9" ht="15.6" x14ac:dyDescent="0.3">
      <c r="A237" s="82" t="s">
        <v>203</v>
      </c>
      <c r="B237">
        <v>3</v>
      </c>
      <c r="C237">
        <v>4</v>
      </c>
      <c r="D237" s="72">
        <v>27000</v>
      </c>
      <c r="G237" s="72">
        <f t="shared" si="28"/>
        <v>324000</v>
      </c>
      <c r="H237" s="73">
        <f t="shared" si="29"/>
        <v>498.46153846153845</v>
      </c>
    </row>
    <row r="238" spans="1:9" ht="15.6" x14ac:dyDescent="0.3">
      <c r="A238" s="82" t="s">
        <v>161</v>
      </c>
      <c r="B238">
        <v>1</v>
      </c>
      <c r="C238">
        <v>4</v>
      </c>
      <c r="D238" s="72">
        <v>20000</v>
      </c>
      <c r="G238" s="72">
        <f t="shared" si="28"/>
        <v>80000</v>
      </c>
      <c r="H238" s="73">
        <f t="shared" si="29"/>
        <v>123.07692307692308</v>
      </c>
    </row>
    <row r="239" spans="1:9" ht="15.6" x14ac:dyDescent="0.3">
      <c r="A239" s="61"/>
      <c r="D239" s="72"/>
      <c r="G239" s="72"/>
      <c r="H239" s="72">
        <v>0</v>
      </c>
    </row>
    <row r="240" spans="1:9" x14ac:dyDescent="0.3">
      <c r="A240" s="67" t="s">
        <v>125</v>
      </c>
      <c r="C240">
        <v>3</v>
      </c>
      <c r="D240" s="85">
        <v>100000</v>
      </c>
      <c r="G240" s="73">
        <f>C240*D240</f>
        <v>300000</v>
      </c>
      <c r="H240" s="73">
        <f>G240/650</f>
        <v>461.53846153846155</v>
      </c>
    </row>
    <row r="241" spans="1:11" x14ac:dyDescent="0.3">
      <c r="A241" s="67" t="s">
        <v>173</v>
      </c>
      <c r="C241">
        <v>1</v>
      </c>
      <c r="D241" s="85">
        <v>100000</v>
      </c>
      <c r="G241" s="73">
        <f>D241*C241</f>
        <v>100000</v>
      </c>
      <c r="H241" s="73">
        <f t="shared" ref="H241:H244" si="30">G241/650</f>
        <v>153.84615384615384</v>
      </c>
    </row>
    <row r="242" spans="1:11" x14ac:dyDescent="0.3">
      <c r="A242" s="67" t="s">
        <v>113</v>
      </c>
      <c r="C242">
        <v>3</v>
      </c>
      <c r="D242" s="85">
        <v>500000</v>
      </c>
      <c r="G242" s="73">
        <f>D242*C242</f>
        <v>1500000</v>
      </c>
      <c r="H242" s="73">
        <f t="shared" si="30"/>
        <v>2307.6923076923076</v>
      </c>
    </row>
    <row r="243" spans="1:11" x14ac:dyDescent="0.3">
      <c r="A243" s="67" t="s">
        <v>126</v>
      </c>
      <c r="C243">
        <v>1</v>
      </c>
      <c r="D243" s="86">
        <v>300000</v>
      </c>
      <c r="G243" s="73">
        <f>D243*C243</f>
        <v>300000</v>
      </c>
      <c r="H243" s="73">
        <f t="shared" si="30"/>
        <v>461.53846153846155</v>
      </c>
    </row>
    <row r="244" spans="1:11" x14ac:dyDescent="0.3">
      <c r="A244" s="67" t="s">
        <v>174</v>
      </c>
      <c r="C244">
        <v>1</v>
      </c>
      <c r="D244" s="86">
        <v>549250</v>
      </c>
      <c r="G244" s="73">
        <f>D244*C244</f>
        <v>549250</v>
      </c>
      <c r="H244" s="73">
        <f t="shared" si="30"/>
        <v>845</v>
      </c>
    </row>
    <row r="245" spans="1:11" ht="15.6" x14ac:dyDescent="0.3">
      <c r="A245" s="61" t="s">
        <v>178</v>
      </c>
      <c r="G245" s="75">
        <f>G230+G231+G232+G233+G234+G235+G236+G237+G238+G240+G241+G242+G243+G244</f>
        <v>6153250</v>
      </c>
      <c r="H245" s="87">
        <f>H230+H231+H232+H233+H234+H235+H236+H237+H238+H239+H240+H241+H242+H243+H244</f>
        <v>9466.538461538461</v>
      </c>
      <c r="J245">
        <v>11657</v>
      </c>
      <c r="K245">
        <v>16657</v>
      </c>
    </row>
    <row r="246" spans="1:11" ht="15.6" x14ac:dyDescent="0.3">
      <c r="A246" s="61"/>
      <c r="G246" s="70">
        <f>G245+G228</f>
        <v>10438250</v>
      </c>
      <c r="H246" s="70">
        <f>H245+H228</f>
        <v>16058.846153846152</v>
      </c>
    </row>
    <row r="247" spans="1:11" ht="15.6" x14ac:dyDescent="0.3">
      <c r="A247" s="61" t="s">
        <v>45</v>
      </c>
      <c r="J247">
        <v>6657</v>
      </c>
    </row>
    <row r="248" spans="1:11" ht="15.6" x14ac:dyDescent="0.3">
      <c r="A248" s="83"/>
    </row>
    <row r="249" spans="1:11" ht="15.6" x14ac:dyDescent="0.3">
      <c r="A249" s="83" t="s">
        <v>163</v>
      </c>
      <c r="B249">
        <v>1</v>
      </c>
      <c r="C249">
        <v>3</v>
      </c>
      <c r="D249" s="72">
        <v>30000</v>
      </c>
      <c r="G249" s="72">
        <f>D249*B249*C249</f>
        <v>90000</v>
      </c>
      <c r="H249" s="73">
        <f>G249/650</f>
        <v>138.46153846153845</v>
      </c>
    </row>
    <row r="250" spans="1:11" ht="15.6" x14ac:dyDescent="0.3">
      <c r="A250" s="82" t="s">
        <v>167</v>
      </c>
      <c r="B250">
        <v>1</v>
      </c>
      <c r="C250">
        <v>3</v>
      </c>
      <c r="D250" s="72">
        <v>30000</v>
      </c>
      <c r="G250" s="72">
        <f t="shared" ref="G250:G258" si="31">D250*B250*C250</f>
        <v>90000</v>
      </c>
      <c r="H250" s="73">
        <f t="shared" ref="H250:H257" si="32">G250/650</f>
        <v>138.46153846153845</v>
      </c>
    </row>
    <row r="251" spans="1:11" ht="15.6" x14ac:dyDescent="0.3">
      <c r="A251" s="82" t="s">
        <v>168</v>
      </c>
      <c r="B251">
        <v>1</v>
      </c>
      <c r="C251">
        <v>3</v>
      </c>
      <c r="D251" s="72">
        <v>30000</v>
      </c>
      <c r="G251" s="72">
        <f t="shared" si="31"/>
        <v>90000</v>
      </c>
      <c r="H251" s="73">
        <f t="shared" si="32"/>
        <v>138.46153846153845</v>
      </c>
    </row>
    <row r="252" spans="1:11" ht="15.6" x14ac:dyDescent="0.3">
      <c r="A252" s="82" t="s">
        <v>169</v>
      </c>
      <c r="B252">
        <v>1</v>
      </c>
      <c r="C252">
        <v>3</v>
      </c>
      <c r="D252" s="72">
        <v>30000</v>
      </c>
      <c r="G252" s="72">
        <f t="shared" si="31"/>
        <v>90000</v>
      </c>
      <c r="H252" s="73">
        <f t="shared" si="32"/>
        <v>138.46153846153845</v>
      </c>
    </row>
    <row r="253" spans="1:11" ht="15.6" x14ac:dyDescent="0.3">
      <c r="A253" s="82" t="s">
        <v>156</v>
      </c>
      <c r="B253">
        <v>1</v>
      </c>
      <c r="C253">
        <v>3</v>
      </c>
      <c r="D253" s="72">
        <v>30000</v>
      </c>
      <c r="G253" s="72">
        <f t="shared" si="31"/>
        <v>90000</v>
      </c>
      <c r="H253" s="73">
        <f t="shared" si="32"/>
        <v>138.46153846153845</v>
      </c>
    </row>
    <row r="254" spans="1:11" ht="15.6" x14ac:dyDescent="0.3">
      <c r="A254" s="82" t="s">
        <v>157</v>
      </c>
      <c r="B254">
        <v>1</v>
      </c>
      <c r="C254">
        <v>3</v>
      </c>
      <c r="D254" s="72">
        <v>30000</v>
      </c>
      <c r="G254" s="72">
        <f t="shared" si="31"/>
        <v>90000</v>
      </c>
      <c r="H254" s="73">
        <f t="shared" si="32"/>
        <v>138.46153846153845</v>
      </c>
    </row>
    <row r="255" spans="1:11" ht="15.6" x14ac:dyDescent="0.3">
      <c r="A255" s="82" t="s">
        <v>207</v>
      </c>
      <c r="B255">
        <v>6</v>
      </c>
      <c r="C255">
        <v>3</v>
      </c>
      <c r="D255" s="72">
        <v>30000</v>
      </c>
      <c r="G255" s="72">
        <f t="shared" si="31"/>
        <v>540000</v>
      </c>
      <c r="H255" s="73">
        <f t="shared" si="32"/>
        <v>830.76923076923072</v>
      </c>
    </row>
    <row r="256" spans="1:11" ht="15.6" x14ac:dyDescent="0.3">
      <c r="A256" s="82" t="s">
        <v>208</v>
      </c>
      <c r="B256">
        <v>3</v>
      </c>
      <c r="C256">
        <v>3</v>
      </c>
      <c r="D256" s="72">
        <v>27000</v>
      </c>
      <c r="G256" s="72">
        <f t="shared" si="31"/>
        <v>243000</v>
      </c>
      <c r="H256" s="73">
        <f t="shared" si="32"/>
        <v>373.84615384615387</v>
      </c>
    </row>
    <row r="257" spans="1:9" ht="16.2" thickBot="1" x14ac:dyDescent="0.35">
      <c r="A257" s="82" t="s">
        <v>161</v>
      </c>
      <c r="B257">
        <v>1</v>
      </c>
      <c r="C257">
        <v>3</v>
      </c>
      <c r="D257" s="72">
        <v>20000</v>
      </c>
      <c r="G257" s="72">
        <f t="shared" si="31"/>
        <v>60000</v>
      </c>
      <c r="H257" s="73">
        <f t="shared" si="32"/>
        <v>92.307692307692307</v>
      </c>
      <c r="I257" s="144" t="s">
        <v>143</v>
      </c>
    </row>
    <row r="258" spans="1:9" ht="15.6" x14ac:dyDescent="0.3">
      <c r="A258" s="61" t="s">
        <v>209</v>
      </c>
      <c r="B258">
        <v>2</v>
      </c>
      <c r="C258">
        <v>3</v>
      </c>
      <c r="D258" s="72">
        <v>30000</v>
      </c>
      <c r="G258" s="72">
        <f t="shared" si="31"/>
        <v>180000</v>
      </c>
      <c r="H258" s="72">
        <f>G258/650</f>
        <v>276.92307692307691</v>
      </c>
    </row>
    <row r="259" spans="1:9" x14ac:dyDescent="0.3">
      <c r="A259" s="67" t="s">
        <v>125</v>
      </c>
      <c r="C259">
        <v>3</v>
      </c>
      <c r="D259" s="85">
        <v>100000</v>
      </c>
      <c r="G259" s="73">
        <f>C259*D259</f>
        <v>300000</v>
      </c>
      <c r="H259" s="73">
        <f>G259/650</f>
        <v>461.53846153846155</v>
      </c>
    </row>
    <row r="260" spans="1:9" x14ac:dyDescent="0.3">
      <c r="A260" s="67" t="s">
        <v>173</v>
      </c>
      <c r="C260">
        <v>1</v>
      </c>
      <c r="D260" s="85">
        <v>100000</v>
      </c>
      <c r="G260" s="73">
        <f>D260*C260</f>
        <v>100000</v>
      </c>
      <c r="H260" s="73">
        <f t="shared" ref="H260:H263" si="33">G260/650</f>
        <v>153.84615384615384</v>
      </c>
    </row>
    <row r="261" spans="1:9" x14ac:dyDescent="0.3">
      <c r="A261" s="67" t="s">
        <v>113</v>
      </c>
      <c r="C261">
        <v>3</v>
      </c>
      <c r="D261" s="85">
        <v>500000</v>
      </c>
      <c r="G261" s="73">
        <f>D261*C261</f>
        <v>1500000</v>
      </c>
      <c r="H261" s="73">
        <f t="shared" si="33"/>
        <v>2307.6923076923076</v>
      </c>
    </row>
    <row r="262" spans="1:9" x14ac:dyDescent="0.3">
      <c r="A262" s="67" t="s">
        <v>126</v>
      </c>
      <c r="C262">
        <v>1</v>
      </c>
      <c r="D262" s="86">
        <v>300000</v>
      </c>
      <c r="G262" s="73">
        <f>D262*C262</f>
        <v>300000</v>
      </c>
      <c r="H262" s="73">
        <f t="shared" si="33"/>
        <v>461.53846153846155</v>
      </c>
    </row>
    <row r="263" spans="1:9" x14ac:dyDescent="0.3">
      <c r="A263" s="67" t="s">
        <v>174</v>
      </c>
      <c r="C263">
        <v>1</v>
      </c>
      <c r="D263" s="86">
        <v>549250</v>
      </c>
      <c r="G263" s="73">
        <f>D263*C263</f>
        <v>549250</v>
      </c>
      <c r="H263" s="73">
        <f t="shared" si="33"/>
        <v>845</v>
      </c>
    </row>
    <row r="264" spans="1:9" ht="15.6" x14ac:dyDescent="0.3">
      <c r="A264" s="61" t="s">
        <v>178</v>
      </c>
      <c r="G264" s="75">
        <f>G249+G250+G251+G252+G253+G254+G255+G256+G257+G258+G259+G260+G261+G262+G263</f>
        <v>4312250</v>
      </c>
      <c r="H264" s="87">
        <f>H249+H250+H251+H252+H253+H254+H255+H256+H257+H258+H259+H260+H261+H262+H263</f>
        <v>6634.2307692307695</v>
      </c>
    </row>
    <row r="265" spans="1:9" s="129" customFormat="1" ht="15.6" x14ac:dyDescent="0.3">
      <c r="A265" s="132" t="s">
        <v>77</v>
      </c>
    </row>
    <row r="266" spans="1:9" s="129" customFormat="1" ht="15.6" x14ac:dyDescent="0.3">
      <c r="A266" s="132" t="s">
        <v>78</v>
      </c>
    </row>
    <row r="267" spans="1:9" s="129" customFormat="1" ht="15.6" x14ac:dyDescent="0.3">
      <c r="A267" s="132" t="s">
        <v>79</v>
      </c>
    </row>
    <row r="268" spans="1:9" s="129" customFormat="1" ht="15.6" x14ac:dyDescent="0.3">
      <c r="A268" s="132" t="s">
        <v>93</v>
      </c>
    </row>
    <row r="269" spans="1:9" ht="15.6" x14ac:dyDescent="0.3">
      <c r="A269" s="61" t="s">
        <v>46</v>
      </c>
    </row>
    <row r="270" spans="1:9" ht="15.6" x14ac:dyDescent="0.3">
      <c r="A270" s="83" t="s">
        <v>163</v>
      </c>
      <c r="B270">
        <v>1</v>
      </c>
      <c r="C270">
        <v>3</v>
      </c>
      <c r="D270" s="72">
        <v>30000</v>
      </c>
      <c r="G270" s="72">
        <f>D270*B270*C270</f>
        <v>90000</v>
      </c>
      <c r="H270" s="73">
        <f>G270/650</f>
        <v>138.46153846153845</v>
      </c>
    </row>
    <row r="271" spans="1:9" ht="15.6" x14ac:dyDescent="0.3">
      <c r="A271" s="82" t="s">
        <v>167</v>
      </c>
      <c r="B271">
        <v>1</v>
      </c>
      <c r="C271">
        <v>3</v>
      </c>
      <c r="D271" s="72">
        <v>30000</v>
      </c>
      <c r="G271" s="72">
        <f t="shared" ref="G271:G279" si="34">D271*B271*C271</f>
        <v>90000</v>
      </c>
      <c r="H271" s="73">
        <f t="shared" ref="H271:H278" si="35">G271/650</f>
        <v>138.46153846153845</v>
      </c>
    </row>
    <row r="272" spans="1:9" ht="15.6" x14ac:dyDescent="0.3">
      <c r="A272" s="82" t="s">
        <v>168</v>
      </c>
      <c r="B272">
        <v>1</v>
      </c>
      <c r="C272">
        <v>3</v>
      </c>
      <c r="D272" s="72">
        <v>30000</v>
      </c>
      <c r="G272" s="72">
        <f t="shared" si="34"/>
        <v>90000</v>
      </c>
      <c r="H272" s="73">
        <f t="shared" si="35"/>
        <v>138.46153846153845</v>
      </c>
    </row>
    <row r="273" spans="1:10" ht="15.6" x14ac:dyDescent="0.3">
      <c r="A273" s="82" t="s">
        <v>169</v>
      </c>
      <c r="B273">
        <v>1</v>
      </c>
      <c r="C273">
        <v>3</v>
      </c>
      <c r="D273" s="72">
        <v>30000</v>
      </c>
      <c r="G273" s="72">
        <f t="shared" si="34"/>
        <v>90000</v>
      </c>
      <c r="H273" s="73">
        <f t="shared" si="35"/>
        <v>138.46153846153845</v>
      </c>
    </row>
    <row r="274" spans="1:10" ht="15.6" x14ac:dyDescent="0.3">
      <c r="A274" s="82" t="s">
        <v>156</v>
      </c>
      <c r="B274">
        <v>1</v>
      </c>
      <c r="C274">
        <v>3</v>
      </c>
      <c r="D274" s="72">
        <v>30000</v>
      </c>
      <c r="G274" s="72">
        <f t="shared" si="34"/>
        <v>90000</v>
      </c>
      <c r="H274" s="73">
        <f t="shared" si="35"/>
        <v>138.46153846153845</v>
      </c>
    </row>
    <row r="275" spans="1:10" ht="15.6" x14ac:dyDescent="0.3">
      <c r="A275" s="82" t="s">
        <v>157</v>
      </c>
      <c r="B275">
        <v>1</v>
      </c>
      <c r="C275">
        <v>3</v>
      </c>
      <c r="D275" s="72">
        <v>30000</v>
      </c>
      <c r="G275" s="72">
        <f t="shared" si="34"/>
        <v>90000</v>
      </c>
      <c r="H275" s="73">
        <f t="shared" si="35"/>
        <v>138.46153846153845</v>
      </c>
    </row>
    <row r="276" spans="1:10" ht="15.6" x14ac:dyDescent="0.3">
      <c r="A276" s="82" t="s">
        <v>207</v>
      </c>
      <c r="B276">
        <v>6</v>
      </c>
      <c r="C276">
        <v>3</v>
      </c>
      <c r="D276" s="72">
        <v>30000</v>
      </c>
      <c r="G276" s="72">
        <f t="shared" si="34"/>
        <v>540000</v>
      </c>
      <c r="H276" s="73">
        <f t="shared" si="35"/>
        <v>830.76923076923072</v>
      </c>
    </row>
    <row r="277" spans="1:10" ht="15.6" x14ac:dyDescent="0.3">
      <c r="A277" s="82" t="s">
        <v>208</v>
      </c>
      <c r="B277">
        <v>3</v>
      </c>
      <c r="C277">
        <v>3</v>
      </c>
      <c r="D277" s="72">
        <v>27000</v>
      </c>
      <c r="G277" s="72">
        <f t="shared" si="34"/>
        <v>243000</v>
      </c>
      <c r="H277" s="73">
        <f t="shared" si="35"/>
        <v>373.84615384615387</v>
      </c>
    </row>
    <row r="278" spans="1:10" ht="15.6" x14ac:dyDescent="0.3">
      <c r="A278" s="82" t="s">
        <v>161</v>
      </c>
      <c r="B278">
        <v>1</v>
      </c>
      <c r="C278">
        <v>3</v>
      </c>
      <c r="D278" s="72">
        <v>20000</v>
      </c>
      <c r="G278" s="72">
        <f t="shared" si="34"/>
        <v>60000</v>
      </c>
      <c r="H278" s="73">
        <f t="shared" si="35"/>
        <v>92.307692307692307</v>
      </c>
    </row>
    <row r="279" spans="1:10" ht="15.6" x14ac:dyDescent="0.3">
      <c r="A279" s="61" t="s">
        <v>209</v>
      </c>
      <c r="B279">
        <v>2</v>
      </c>
      <c r="C279">
        <v>3</v>
      </c>
      <c r="D279" s="72">
        <v>30000</v>
      </c>
      <c r="G279" s="72">
        <f t="shared" si="34"/>
        <v>180000</v>
      </c>
      <c r="H279" s="72">
        <f>G279/650</f>
        <v>276.92307692307691</v>
      </c>
    </row>
    <row r="280" spans="1:10" x14ac:dyDescent="0.3">
      <c r="A280" s="67" t="s">
        <v>125</v>
      </c>
      <c r="C280">
        <v>3</v>
      </c>
      <c r="D280" s="85">
        <v>100000</v>
      </c>
      <c r="G280" s="73">
        <f>C280*D280</f>
        <v>300000</v>
      </c>
      <c r="H280" s="73">
        <f>G280/650</f>
        <v>461.53846153846155</v>
      </c>
    </row>
    <row r="281" spans="1:10" x14ac:dyDescent="0.3">
      <c r="A281" s="67" t="s">
        <v>173</v>
      </c>
      <c r="C281">
        <v>1</v>
      </c>
      <c r="D281" s="85">
        <v>100000</v>
      </c>
      <c r="G281" s="73">
        <f>D281*C281</f>
        <v>100000</v>
      </c>
      <c r="H281" s="73">
        <f t="shared" ref="H281:H284" si="36">G281/650</f>
        <v>153.84615384615384</v>
      </c>
    </row>
    <row r="282" spans="1:10" x14ac:dyDescent="0.3">
      <c r="A282" s="67" t="s">
        <v>113</v>
      </c>
      <c r="C282">
        <v>3</v>
      </c>
      <c r="D282" s="85">
        <v>500000</v>
      </c>
      <c r="G282" s="73">
        <f>D282*C282</f>
        <v>1500000</v>
      </c>
      <c r="H282" s="73">
        <f t="shared" si="36"/>
        <v>2307.6923076923076</v>
      </c>
    </row>
    <row r="283" spans="1:10" x14ac:dyDescent="0.3">
      <c r="A283" s="67" t="s">
        <v>126</v>
      </c>
      <c r="C283">
        <v>1</v>
      </c>
      <c r="D283" s="86">
        <v>300000</v>
      </c>
      <c r="G283" s="73">
        <f>D283*C283</f>
        <v>300000</v>
      </c>
      <c r="H283" s="73">
        <f t="shared" si="36"/>
        <v>461.53846153846155</v>
      </c>
    </row>
    <row r="284" spans="1:10" x14ac:dyDescent="0.3">
      <c r="A284" s="67" t="s">
        <v>174</v>
      </c>
      <c r="C284">
        <v>1</v>
      </c>
      <c r="D284" s="86">
        <v>549250</v>
      </c>
      <c r="G284" s="73">
        <f>D284*C284</f>
        <v>549250</v>
      </c>
      <c r="H284" s="73">
        <f t="shared" si="36"/>
        <v>845</v>
      </c>
    </row>
    <row r="285" spans="1:10" ht="15.6" x14ac:dyDescent="0.3">
      <c r="A285" s="61" t="s">
        <v>178</v>
      </c>
      <c r="G285" s="75">
        <f>G270+G271+G272+G273+G274+G275+G276+G277+G278+G279+G280+G281+G282+G283+G284</f>
        <v>4312250</v>
      </c>
      <c r="H285" s="87">
        <f>H270+H271+H272+H273+H274+H275+H276+H277+H278+H279+H280+H281+H282+H283+H284</f>
        <v>6634.2307692307695</v>
      </c>
    </row>
    <row r="286" spans="1:10" ht="15.6" x14ac:dyDescent="0.3">
      <c r="A286" s="61"/>
    </row>
    <row r="287" spans="1:10" ht="15.6" x14ac:dyDescent="0.3">
      <c r="A287" s="63" t="s">
        <v>68</v>
      </c>
      <c r="J287" s="92">
        <v>323892</v>
      </c>
    </row>
    <row r="288" spans="1:10" ht="15.6" x14ac:dyDescent="0.3">
      <c r="A288" s="83" t="s">
        <v>163</v>
      </c>
      <c r="B288">
        <v>1</v>
      </c>
      <c r="C288">
        <v>4</v>
      </c>
      <c r="D288" s="72">
        <v>30000</v>
      </c>
      <c r="G288" s="72">
        <f>D288*B288*C288</f>
        <v>120000</v>
      </c>
      <c r="H288" s="73">
        <f>G288/650</f>
        <v>184.61538461538461</v>
      </c>
      <c r="J288" s="93"/>
    </row>
    <row r="289" spans="1:10" s="129" customFormat="1" ht="15.6" x14ac:dyDescent="0.3">
      <c r="A289" s="133" t="s">
        <v>328</v>
      </c>
      <c r="B289" s="129">
        <v>1</v>
      </c>
      <c r="C289" s="129">
        <v>4</v>
      </c>
      <c r="D289" s="134">
        <v>350000</v>
      </c>
      <c r="G289" s="134">
        <f>D289*C289</f>
        <v>1400000</v>
      </c>
      <c r="H289" s="135">
        <f>G289/650</f>
        <v>2153.8461538461538</v>
      </c>
      <c r="J289" s="136"/>
    </row>
    <row r="290" spans="1:10" s="129" customFormat="1" ht="15.6" x14ac:dyDescent="0.3">
      <c r="A290" s="133" t="s">
        <v>329</v>
      </c>
      <c r="B290" s="129">
        <v>1</v>
      </c>
      <c r="C290" s="129">
        <v>4</v>
      </c>
      <c r="D290" s="134">
        <v>350000</v>
      </c>
      <c r="G290" s="134">
        <f>D290*C290</f>
        <v>1400000</v>
      </c>
      <c r="H290" s="135">
        <f>G290/650</f>
        <v>2153.8461538461538</v>
      </c>
      <c r="J290" s="136"/>
    </row>
    <row r="291" spans="1:10" ht="15.6" x14ac:dyDescent="0.3">
      <c r="A291" s="82" t="s">
        <v>156</v>
      </c>
      <c r="B291">
        <v>1</v>
      </c>
      <c r="C291">
        <v>4</v>
      </c>
      <c r="D291" s="72">
        <v>30000</v>
      </c>
      <c r="G291" s="72">
        <f t="shared" ref="G291:G295" si="37">D291*B291*C291</f>
        <v>120000</v>
      </c>
      <c r="H291" s="73">
        <f t="shared" ref="H291:H295" si="38">G291/650</f>
        <v>184.61538461538461</v>
      </c>
      <c r="J291" s="93"/>
    </row>
    <row r="292" spans="1:10" ht="16.2" thickBot="1" x14ac:dyDescent="0.35">
      <c r="A292" s="82" t="s">
        <v>157</v>
      </c>
      <c r="B292">
        <v>1</v>
      </c>
      <c r="C292">
        <v>4</v>
      </c>
      <c r="D292" s="72">
        <v>30000</v>
      </c>
      <c r="G292" s="72">
        <f t="shared" si="37"/>
        <v>120000</v>
      </c>
      <c r="H292" s="73">
        <f t="shared" si="38"/>
        <v>184.61538461538461</v>
      </c>
      <c r="I292" s="144" t="s">
        <v>143</v>
      </c>
      <c r="J292" s="93"/>
    </row>
    <row r="293" spans="1:10" ht="15.6" x14ac:dyDescent="0.3">
      <c r="A293" s="82" t="s">
        <v>210</v>
      </c>
      <c r="B293">
        <v>30</v>
      </c>
      <c r="C293">
        <v>4</v>
      </c>
      <c r="D293" s="72">
        <v>30000</v>
      </c>
      <c r="G293" s="72">
        <f t="shared" si="37"/>
        <v>3600000</v>
      </c>
      <c r="H293" s="73">
        <f t="shared" si="38"/>
        <v>5538.4615384615381</v>
      </c>
      <c r="J293" s="93"/>
    </row>
    <row r="294" spans="1:10" ht="15.6" x14ac:dyDescent="0.3">
      <c r="A294" s="82" t="s">
        <v>203</v>
      </c>
      <c r="B294">
        <v>3</v>
      </c>
      <c r="C294">
        <v>4</v>
      </c>
      <c r="D294" s="72">
        <v>27000</v>
      </c>
      <c r="G294" s="72">
        <f t="shared" si="37"/>
        <v>324000</v>
      </c>
      <c r="H294" s="73">
        <f t="shared" si="38"/>
        <v>498.46153846153845</v>
      </c>
      <c r="J294" s="93"/>
    </row>
    <row r="295" spans="1:10" ht="15.6" x14ac:dyDescent="0.3">
      <c r="A295" s="82" t="s">
        <v>161</v>
      </c>
      <c r="B295">
        <v>1</v>
      </c>
      <c r="C295">
        <v>4</v>
      </c>
      <c r="D295" s="72">
        <v>20000</v>
      </c>
      <c r="G295" s="72">
        <f t="shared" si="37"/>
        <v>80000</v>
      </c>
      <c r="H295" s="73">
        <f t="shared" si="38"/>
        <v>123.07692307692308</v>
      </c>
      <c r="J295" s="93"/>
    </row>
    <row r="296" spans="1:10" ht="15.6" x14ac:dyDescent="0.3">
      <c r="A296" s="61"/>
      <c r="D296" s="72"/>
      <c r="G296" s="72"/>
      <c r="H296" s="72">
        <v>0</v>
      </c>
      <c r="J296" s="93"/>
    </row>
    <row r="297" spans="1:10" ht="15.6" x14ac:dyDescent="0.3">
      <c r="A297" s="67" t="s">
        <v>125</v>
      </c>
      <c r="C297">
        <v>3</v>
      </c>
      <c r="D297" s="85">
        <v>100000</v>
      </c>
      <c r="G297" s="73">
        <f>C297*D297</f>
        <v>300000</v>
      </c>
      <c r="H297" s="73">
        <f>G297/650</f>
        <v>461.53846153846155</v>
      </c>
      <c r="J297" s="93"/>
    </row>
    <row r="298" spans="1:10" ht="15.6" x14ac:dyDescent="0.3">
      <c r="A298" s="67" t="s">
        <v>173</v>
      </c>
      <c r="C298">
        <v>1</v>
      </c>
      <c r="D298" s="85">
        <v>100000</v>
      </c>
      <c r="G298" s="73">
        <f>D298*C298</f>
        <v>100000</v>
      </c>
      <c r="H298" s="73">
        <f t="shared" ref="H298:H301" si="39">G298/650</f>
        <v>153.84615384615384</v>
      </c>
      <c r="J298" s="93"/>
    </row>
    <row r="299" spans="1:10" ht="15.6" x14ac:dyDescent="0.3">
      <c r="A299" s="67" t="s">
        <v>113</v>
      </c>
      <c r="C299">
        <v>3</v>
      </c>
      <c r="D299" s="85">
        <v>500000</v>
      </c>
      <c r="G299" s="73">
        <f>D299*C299</f>
        <v>1500000</v>
      </c>
      <c r="H299" s="73">
        <f t="shared" si="39"/>
        <v>2307.6923076923076</v>
      </c>
      <c r="J299" s="93"/>
    </row>
    <row r="300" spans="1:10" ht="15.6" x14ac:dyDescent="0.3">
      <c r="A300" s="67" t="s">
        <v>126</v>
      </c>
      <c r="C300">
        <v>1</v>
      </c>
      <c r="D300" s="86">
        <v>300000</v>
      </c>
      <c r="G300" s="73">
        <f>D300*C300</f>
        <v>300000</v>
      </c>
      <c r="H300" s="73">
        <f t="shared" si="39"/>
        <v>461.53846153846155</v>
      </c>
      <c r="J300" s="93"/>
    </row>
    <row r="301" spans="1:10" ht="15.6" x14ac:dyDescent="0.3">
      <c r="A301" s="67" t="s">
        <v>174</v>
      </c>
      <c r="C301">
        <v>1</v>
      </c>
      <c r="D301" s="86">
        <v>549250</v>
      </c>
      <c r="G301" s="73">
        <f>D301*C301</f>
        <v>549250</v>
      </c>
      <c r="H301" s="73">
        <f t="shared" si="39"/>
        <v>845</v>
      </c>
      <c r="J301" s="93"/>
    </row>
    <row r="302" spans="1:10" ht="15.6" x14ac:dyDescent="0.3">
      <c r="A302" s="61" t="s">
        <v>211</v>
      </c>
      <c r="G302" s="75">
        <f>G288+G289+G290+G291+G292+G293+G294+G295+G297+G298+G299+G300+G301</f>
        <v>9913250</v>
      </c>
      <c r="H302" s="87">
        <f>H288+H289+H290+H291+H292+H293+H294+H295+H296+H297+H298+H299+H300+H301</f>
        <v>15251.153846153848</v>
      </c>
      <c r="J302" s="93"/>
    </row>
    <row r="303" spans="1:10" ht="15.6" x14ac:dyDescent="0.3">
      <c r="A303" s="61"/>
      <c r="G303" s="70">
        <f>G302+G286</f>
        <v>9913250</v>
      </c>
      <c r="H303" s="70">
        <f>H302+H286</f>
        <v>15251.153846153848</v>
      </c>
      <c r="J303" s="93"/>
    </row>
    <row r="304" spans="1:10" ht="15.6" x14ac:dyDescent="0.3">
      <c r="A304" s="61"/>
      <c r="J304" s="93"/>
    </row>
    <row r="306" spans="1:8" s="60" customFormat="1" x14ac:dyDescent="0.3"/>
    <row r="308" spans="1:8" ht="15.6" x14ac:dyDescent="0.3">
      <c r="A308" s="61" t="s">
        <v>40</v>
      </c>
    </row>
    <row r="309" spans="1:8" ht="15" thickBot="1" x14ac:dyDescent="0.35">
      <c r="A309" s="80" t="s">
        <v>149</v>
      </c>
      <c r="B309">
        <v>1</v>
      </c>
      <c r="D309">
        <v>100000</v>
      </c>
      <c r="G309">
        <v>100000</v>
      </c>
      <c r="H309">
        <f t="shared" ref="H309" si="40">G309/650</f>
        <v>153.84615384615384</v>
      </c>
    </row>
    <row r="310" spans="1:8" x14ac:dyDescent="0.3">
      <c r="A310" s="79" t="s">
        <v>110</v>
      </c>
      <c r="G310">
        <f>H310*650</f>
        <v>910000</v>
      </c>
      <c r="H310">
        <v>1400</v>
      </c>
    </row>
    <row r="311" spans="1:8" ht="15.6" x14ac:dyDescent="0.3">
      <c r="A311" s="61"/>
      <c r="G311">
        <f>G309+G310</f>
        <v>1010000</v>
      </c>
      <c r="H311">
        <f>H309+H310</f>
        <v>1553.8461538461538</v>
      </c>
    </row>
    <row r="312" spans="1:8" ht="15.6" x14ac:dyDescent="0.3">
      <c r="A312" s="61"/>
    </row>
    <row r="313" spans="1:8" ht="15.6" x14ac:dyDescent="0.3">
      <c r="A313" s="61"/>
    </row>
    <row r="314" spans="1:8" ht="15.6" x14ac:dyDescent="0.3">
      <c r="A314" s="61"/>
    </row>
    <row r="315" spans="1:8" ht="15.6" x14ac:dyDescent="0.3">
      <c r="A315" s="61" t="s">
        <v>41</v>
      </c>
    </row>
    <row r="316" spans="1:8" ht="15" thickBot="1" x14ac:dyDescent="0.35">
      <c r="A316" s="77" t="s">
        <v>143</v>
      </c>
      <c r="D316">
        <v>20000</v>
      </c>
      <c r="G316">
        <v>20000</v>
      </c>
      <c r="H316">
        <f t="shared" ref="H316:H321" si="41">G316/650</f>
        <v>30.76923076923077</v>
      </c>
    </row>
    <row r="317" spans="1:8" ht="15" thickBot="1" x14ac:dyDescent="0.35">
      <c r="A317" s="80" t="s">
        <v>149</v>
      </c>
      <c r="B317">
        <v>1</v>
      </c>
      <c r="D317">
        <v>100000</v>
      </c>
      <c r="G317">
        <v>100000</v>
      </c>
      <c r="H317">
        <f t="shared" si="41"/>
        <v>153.84615384615384</v>
      </c>
    </row>
    <row r="318" spans="1:8" ht="15" thickBot="1" x14ac:dyDescent="0.35">
      <c r="A318" s="77" t="s">
        <v>144</v>
      </c>
      <c r="B318">
        <v>30</v>
      </c>
      <c r="C318">
        <v>2</v>
      </c>
      <c r="D318">
        <v>5000</v>
      </c>
      <c r="G318">
        <f>B318*D318*C318</f>
        <v>300000</v>
      </c>
      <c r="H318">
        <f t="shared" si="41"/>
        <v>461.53846153846155</v>
      </c>
    </row>
    <row r="319" spans="1:8" ht="15" thickBot="1" x14ac:dyDescent="0.35">
      <c r="A319" s="77" t="s">
        <v>113</v>
      </c>
      <c r="B319">
        <v>30</v>
      </c>
      <c r="C319">
        <v>2</v>
      </c>
      <c r="D319">
        <v>8000</v>
      </c>
      <c r="G319">
        <f>B319*D319*C319</f>
        <v>480000</v>
      </c>
      <c r="H319">
        <f t="shared" si="41"/>
        <v>738.46153846153845</v>
      </c>
    </row>
    <row r="320" spans="1:8" x14ac:dyDescent="0.3">
      <c r="A320" s="79" t="s">
        <v>148</v>
      </c>
      <c r="G320">
        <v>500000</v>
      </c>
      <c r="H320">
        <f t="shared" si="41"/>
        <v>769.23076923076928</v>
      </c>
    </row>
    <row r="321" spans="1:8" x14ac:dyDescent="0.3">
      <c r="A321" s="79" t="s">
        <v>110</v>
      </c>
      <c r="G321">
        <v>549250</v>
      </c>
      <c r="H321">
        <f t="shared" si="41"/>
        <v>845</v>
      </c>
    </row>
    <row r="322" spans="1:8" x14ac:dyDescent="0.3">
      <c r="A322" s="79"/>
      <c r="G322">
        <f>G316+G317+G318+G319+G320+G321</f>
        <v>1949250</v>
      </c>
      <c r="H322">
        <f>H316+H317+H318+H319+H320+H321</f>
        <v>2998.8461538461543</v>
      </c>
    </row>
    <row r="323" spans="1:8" x14ac:dyDescent="0.3">
      <c r="A323" s="79"/>
    </row>
    <row r="324" spans="1:8" ht="15.6" x14ac:dyDescent="0.3">
      <c r="A324" s="61" t="s">
        <v>42</v>
      </c>
    </row>
    <row r="325" spans="1:8" ht="15.6" x14ac:dyDescent="0.3">
      <c r="A325" s="61" t="s">
        <v>212</v>
      </c>
      <c r="B325">
        <v>10</v>
      </c>
      <c r="D325">
        <v>300000</v>
      </c>
      <c r="G325">
        <f>D325*B325</f>
        <v>3000000</v>
      </c>
      <c r="H325">
        <f>G325/650</f>
        <v>4615.3846153846152</v>
      </c>
    </row>
    <row r="326" spans="1:8" ht="15.6" x14ac:dyDescent="0.3">
      <c r="A326" s="61" t="s">
        <v>213</v>
      </c>
    </row>
    <row r="327" spans="1:8" x14ac:dyDescent="0.3">
      <c r="A327" t="s">
        <v>111</v>
      </c>
      <c r="B327" s="64">
        <v>3</v>
      </c>
      <c r="C327" s="64">
        <v>1</v>
      </c>
      <c r="D327" s="64">
        <v>400000</v>
      </c>
      <c r="E327" s="64"/>
      <c r="F327" s="64"/>
      <c r="G327" s="71">
        <v>1500000</v>
      </c>
      <c r="H327" s="70">
        <f>G327/650</f>
        <v>2307.6923076923076</v>
      </c>
    </row>
    <row r="328" spans="1:8" x14ac:dyDescent="0.3">
      <c r="A328" t="s">
        <v>112</v>
      </c>
      <c r="B328" s="64">
        <v>3</v>
      </c>
      <c r="C328" s="64">
        <v>4</v>
      </c>
      <c r="D328" s="64">
        <v>85000</v>
      </c>
      <c r="E328" s="64"/>
      <c r="F328" s="64"/>
      <c r="G328" s="71">
        <f>B328*D328*C328</f>
        <v>1020000</v>
      </c>
      <c r="H328" s="70">
        <f t="shared" ref="H328:H332" si="42">G328/650</f>
        <v>1569.2307692307693</v>
      </c>
    </row>
    <row r="329" spans="1:8" x14ac:dyDescent="0.3">
      <c r="A329" t="s">
        <v>113</v>
      </c>
      <c r="B329" s="64">
        <v>3</v>
      </c>
      <c r="C329" s="64">
        <v>3</v>
      </c>
      <c r="D329" s="64">
        <v>20000</v>
      </c>
      <c r="E329" s="64"/>
      <c r="F329" s="64"/>
      <c r="G329" s="71">
        <f t="shared" ref="G329:G330" si="43">B329*D329*C329</f>
        <v>180000</v>
      </c>
      <c r="H329" s="70">
        <f t="shared" si="42"/>
        <v>276.92307692307691</v>
      </c>
    </row>
    <row r="330" spans="1:8" x14ac:dyDescent="0.3">
      <c r="A330" t="s">
        <v>114</v>
      </c>
      <c r="B330" s="64">
        <v>3</v>
      </c>
      <c r="C330" s="64">
        <v>5</v>
      </c>
      <c r="D330" s="64">
        <v>10000</v>
      </c>
      <c r="E330" s="64"/>
      <c r="F330" s="64"/>
      <c r="G330" s="71">
        <f t="shared" si="43"/>
        <v>150000</v>
      </c>
      <c r="H330" s="70">
        <f t="shared" si="42"/>
        <v>230.76923076923077</v>
      </c>
    </row>
    <row r="331" spans="1:8" x14ac:dyDescent="0.3">
      <c r="A331" t="s">
        <v>137</v>
      </c>
      <c r="B331" s="64">
        <v>3</v>
      </c>
      <c r="C331" s="64"/>
      <c r="D331" s="64">
        <v>50000</v>
      </c>
      <c r="E331" s="64"/>
      <c r="F331" s="64"/>
      <c r="G331" s="71">
        <f>B331*D331</f>
        <v>150000</v>
      </c>
      <c r="H331" s="70">
        <f>G331/650</f>
        <v>230.76923076923077</v>
      </c>
    </row>
    <row r="332" spans="1:8" x14ac:dyDescent="0.3">
      <c r="A332" t="s">
        <v>115</v>
      </c>
      <c r="B332" s="64">
        <v>3</v>
      </c>
      <c r="C332" s="64">
        <v>5</v>
      </c>
      <c r="D332" s="64">
        <v>60000</v>
      </c>
      <c r="E332" s="64"/>
      <c r="F332" s="64"/>
      <c r="G332" s="71">
        <f t="shared" ref="G332" si="44">B332*D332*C332</f>
        <v>900000</v>
      </c>
      <c r="H332" s="70">
        <f t="shared" si="42"/>
        <v>1384.6153846153845</v>
      </c>
    </row>
    <row r="333" spans="1:8" x14ac:dyDescent="0.3">
      <c r="A333" t="s">
        <v>214</v>
      </c>
      <c r="B333" s="64"/>
      <c r="C333" s="64"/>
      <c r="D333" s="64"/>
      <c r="E333" s="64"/>
      <c r="F333" s="64"/>
      <c r="G333" s="71">
        <f>H333*650</f>
        <v>6719700</v>
      </c>
      <c r="H333" s="70">
        <v>10338</v>
      </c>
    </row>
    <row r="334" spans="1:8" x14ac:dyDescent="0.3">
      <c r="B334" s="64"/>
      <c r="C334" s="64"/>
      <c r="D334" s="64"/>
      <c r="E334" s="64"/>
      <c r="F334" s="64"/>
      <c r="G334" s="71">
        <f>G325+G327+G328+G329+G330+G331+G332+G333</f>
        <v>13619700</v>
      </c>
      <c r="H334" s="121">
        <f>H325+H327+H328+H329+H330+H331+H332+H333</f>
        <v>20953.384615384613</v>
      </c>
    </row>
    <row r="335" spans="1:8" ht="15.6" x14ac:dyDescent="0.3">
      <c r="A335" s="62" t="s">
        <v>43</v>
      </c>
    </row>
    <row r="336" spans="1:8" ht="16.2" thickBot="1" x14ac:dyDescent="0.35">
      <c r="A336" s="91" t="s">
        <v>198</v>
      </c>
      <c r="G336" s="90">
        <f t="shared" ref="G336" si="45">H336*650</f>
        <v>9750000</v>
      </c>
      <c r="H336">
        <v>15000</v>
      </c>
    </row>
    <row r="337" spans="1:10" ht="16.2" thickBot="1" x14ac:dyDescent="0.35">
      <c r="A337" s="91" t="s">
        <v>199</v>
      </c>
      <c r="G337" s="90">
        <f>H337*650</f>
        <v>13000000</v>
      </c>
      <c r="H337">
        <v>20000</v>
      </c>
      <c r="J337">
        <v>35000</v>
      </c>
    </row>
    <row r="338" spans="1:10" ht="16.2" thickBot="1" x14ac:dyDescent="0.35">
      <c r="A338" s="90"/>
      <c r="H338" s="74">
        <f>H336+H337</f>
        <v>35000</v>
      </c>
    </row>
    <row r="339" spans="1:10" s="60" customFormat="1" x14ac:dyDescent="0.3"/>
    <row r="341" spans="1:10" ht="15.6" x14ac:dyDescent="0.3">
      <c r="A341" s="61" t="s">
        <v>37</v>
      </c>
      <c r="J341">
        <v>19000</v>
      </c>
    </row>
    <row r="342" spans="1:10" s="129" customFormat="1" x14ac:dyDescent="0.3">
      <c r="A342" s="128" t="s">
        <v>141</v>
      </c>
      <c r="B342" s="129">
        <v>1</v>
      </c>
      <c r="D342" s="129">
        <v>2000000</v>
      </c>
      <c r="G342" s="129">
        <v>4000000</v>
      </c>
      <c r="H342" s="129">
        <f>G342/650</f>
        <v>6153.8461538461543</v>
      </c>
    </row>
    <row r="343" spans="1:10" x14ac:dyDescent="0.3">
      <c r="A343" s="59" t="s">
        <v>142</v>
      </c>
      <c r="G343">
        <v>0</v>
      </c>
      <c r="H343">
        <f t="shared" ref="H343:H351" si="46">G343/650</f>
        <v>0</v>
      </c>
    </row>
    <row r="344" spans="1:10" ht="15" thickBot="1" x14ac:dyDescent="0.35">
      <c r="A344" s="77" t="s">
        <v>143</v>
      </c>
      <c r="D344">
        <v>500000</v>
      </c>
      <c r="G344">
        <v>500000</v>
      </c>
      <c r="H344">
        <f t="shared" si="46"/>
        <v>769.23076923076928</v>
      </c>
      <c r="I344" s="144" t="s">
        <v>143</v>
      </c>
    </row>
    <row r="345" spans="1:10" ht="15" thickBot="1" x14ac:dyDescent="0.35">
      <c r="A345" s="80" t="s">
        <v>149</v>
      </c>
      <c r="B345">
        <v>1</v>
      </c>
      <c r="D345">
        <v>100000</v>
      </c>
      <c r="G345">
        <v>100000</v>
      </c>
      <c r="H345">
        <f t="shared" si="46"/>
        <v>153.84615384615384</v>
      </c>
    </row>
    <row r="346" spans="1:10" ht="15" thickBot="1" x14ac:dyDescent="0.35">
      <c r="A346" s="77" t="s">
        <v>144</v>
      </c>
      <c r="B346">
        <v>50</v>
      </c>
      <c r="C346">
        <v>3</v>
      </c>
      <c r="D346">
        <v>30000</v>
      </c>
      <c r="G346">
        <f>B346*D346*C346</f>
        <v>4500000</v>
      </c>
      <c r="H346">
        <f t="shared" si="46"/>
        <v>6923.0769230769229</v>
      </c>
    </row>
    <row r="347" spans="1:10" ht="15" thickBot="1" x14ac:dyDescent="0.35">
      <c r="A347" s="77" t="s">
        <v>113</v>
      </c>
      <c r="B347">
        <v>50</v>
      </c>
      <c r="C347">
        <v>3</v>
      </c>
      <c r="D347">
        <v>8000</v>
      </c>
      <c r="G347">
        <f>B347*D347*C347</f>
        <v>1200000</v>
      </c>
      <c r="H347">
        <f t="shared" si="46"/>
        <v>1846.1538461538462</v>
      </c>
    </row>
    <row r="348" spans="1:10" ht="15" thickBot="1" x14ac:dyDescent="0.35">
      <c r="A348" s="77" t="s">
        <v>145</v>
      </c>
      <c r="C348">
        <v>3</v>
      </c>
      <c r="D348">
        <v>100000</v>
      </c>
      <c r="G348">
        <f>D348*C348</f>
        <v>300000</v>
      </c>
      <c r="H348">
        <f t="shared" si="46"/>
        <v>461.53846153846155</v>
      </c>
    </row>
    <row r="349" spans="1:10" ht="15" thickBot="1" x14ac:dyDescent="0.35">
      <c r="A349" s="77" t="s">
        <v>146</v>
      </c>
      <c r="G349">
        <v>350000</v>
      </c>
      <c r="H349">
        <f t="shared" si="46"/>
        <v>538.46153846153845</v>
      </c>
    </row>
    <row r="350" spans="1:10" x14ac:dyDescent="0.3">
      <c r="A350" s="79" t="s">
        <v>148</v>
      </c>
      <c r="G350">
        <v>500000</v>
      </c>
      <c r="H350">
        <f t="shared" si="46"/>
        <v>769.23076923076928</v>
      </c>
    </row>
    <row r="351" spans="1:10" x14ac:dyDescent="0.3">
      <c r="A351" s="79" t="s">
        <v>110</v>
      </c>
      <c r="G351">
        <v>549250</v>
      </c>
      <c r="H351">
        <f t="shared" si="46"/>
        <v>845</v>
      </c>
    </row>
    <row r="352" spans="1:10" ht="15.6" x14ac:dyDescent="0.3">
      <c r="A352" s="61" t="s">
        <v>231</v>
      </c>
      <c r="G352" s="40">
        <f>G342+G344+G345+G346+G347+G348+G349+G350+G351</f>
        <v>11999250</v>
      </c>
      <c r="H352" s="40">
        <f>H342+H343+H344+H345+H346+H347+H348+H349+H350+H351</f>
        <v>18460.384615384613</v>
      </c>
    </row>
    <row r="353" spans="1:10" ht="15.6" x14ac:dyDescent="0.3">
      <c r="A353" s="61" t="s">
        <v>81</v>
      </c>
    </row>
    <row r="354" spans="1:10" s="129" customFormat="1" x14ac:dyDescent="0.3">
      <c r="A354" s="128" t="s">
        <v>150</v>
      </c>
      <c r="G354" s="129">
        <f>H354*650</f>
        <v>1099150</v>
      </c>
      <c r="H354" s="129">
        <v>1691</v>
      </c>
    </row>
    <row r="355" spans="1:10" s="129" customFormat="1" x14ac:dyDescent="0.3">
      <c r="A355" s="128" t="s">
        <v>151</v>
      </c>
      <c r="G355" s="129">
        <f>H355*650</f>
        <v>650000</v>
      </c>
      <c r="H355" s="129">
        <v>1000</v>
      </c>
    </row>
    <row r="356" spans="1:10" x14ac:dyDescent="0.3">
      <c r="A356" s="59" t="s">
        <v>152</v>
      </c>
      <c r="G356">
        <f>H356*650</f>
        <v>650000</v>
      </c>
      <c r="H356">
        <v>1000</v>
      </c>
    </row>
    <row r="357" spans="1:10" x14ac:dyDescent="0.3">
      <c r="A357" s="59"/>
      <c r="G357" s="74">
        <f>G354+G355+G356</f>
        <v>2399150</v>
      </c>
      <c r="H357" s="74">
        <f t="shared" ref="H357" si="47">G357/650</f>
        <v>3691</v>
      </c>
    </row>
    <row r="358" spans="1:10" ht="15.6" x14ac:dyDescent="0.3">
      <c r="A358" s="61" t="s">
        <v>69</v>
      </c>
      <c r="J358">
        <v>4983</v>
      </c>
    </row>
    <row r="359" spans="1:10" ht="15.6" x14ac:dyDescent="0.3">
      <c r="A359" s="83" t="s">
        <v>163</v>
      </c>
      <c r="B359">
        <v>1</v>
      </c>
      <c r="C359">
        <v>3</v>
      </c>
      <c r="D359" s="72">
        <v>30000</v>
      </c>
      <c r="G359" s="72">
        <f>D359*B359*C359</f>
        <v>90000</v>
      </c>
      <c r="H359" s="73">
        <f>G359/650</f>
        <v>138.46153846153845</v>
      </c>
    </row>
    <row r="360" spans="1:10" ht="15.6" x14ac:dyDescent="0.3">
      <c r="A360" s="82" t="s">
        <v>156</v>
      </c>
      <c r="B360">
        <v>1</v>
      </c>
      <c r="C360">
        <v>3</v>
      </c>
      <c r="D360" s="72">
        <v>30000</v>
      </c>
      <c r="G360" s="72">
        <f t="shared" ref="G360:G364" si="48">D360*B360*C360</f>
        <v>90000</v>
      </c>
      <c r="H360" s="73">
        <f t="shared" ref="H360:H364" si="49">G360/650</f>
        <v>138.46153846153845</v>
      </c>
    </row>
    <row r="361" spans="1:10" ht="15.6" x14ac:dyDescent="0.3">
      <c r="A361" s="82" t="s">
        <v>157</v>
      </c>
      <c r="B361">
        <v>1</v>
      </c>
      <c r="C361">
        <v>3</v>
      </c>
      <c r="D361" s="72">
        <v>30000</v>
      </c>
      <c r="G361" s="72">
        <f t="shared" si="48"/>
        <v>90000</v>
      </c>
      <c r="H361" s="73">
        <f t="shared" si="49"/>
        <v>138.46153846153845</v>
      </c>
    </row>
    <row r="362" spans="1:10" ht="15.6" x14ac:dyDescent="0.3">
      <c r="A362" s="82" t="s">
        <v>232</v>
      </c>
      <c r="B362">
        <v>5</v>
      </c>
      <c r="C362">
        <v>3</v>
      </c>
      <c r="D362" s="72">
        <v>30000</v>
      </c>
      <c r="G362" s="72">
        <f t="shared" si="48"/>
        <v>450000</v>
      </c>
      <c r="H362" s="73">
        <f t="shared" si="49"/>
        <v>692.30769230769226</v>
      </c>
    </row>
    <row r="363" spans="1:10" ht="15.6" x14ac:dyDescent="0.3">
      <c r="A363" s="82" t="s">
        <v>234</v>
      </c>
      <c r="B363">
        <v>2</v>
      </c>
      <c r="C363">
        <v>3</v>
      </c>
      <c r="D363" s="72">
        <v>27000</v>
      </c>
      <c r="G363" s="72">
        <f t="shared" si="48"/>
        <v>162000</v>
      </c>
      <c r="H363" s="73">
        <f t="shared" si="49"/>
        <v>249.23076923076923</v>
      </c>
    </row>
    <row r="364" spans="1:10" ht="15.6" x14ac:dyDescent="0.3">
      <c r="A364" s="82" t="s">
        <v>161</v>
      </c>
      <c r="B364">
        <v>1</v>
      </c>
      <c r="C364">
        <v>3</v>
      </c>
      <c r="D364" s="72">
        <v>20000</v>
      </c>
      <c r="G364" s="72">
        <f t="shared" si="48"/>
        <v>60000</v>
      </c>
      <c r="H364" s="73">
        <f t="shared" si="49"/>
        <v>92.307692307692307</v>
      </c>
    </row>
    <row r="365" spans="1:10" x14ac:dyDescent="0.3">
      <c r="A365" s="67" t="s">
        <v>125</v>
      </c>
      <c r="C365">
        <v>3</v>
      </c>
      <c r="D365" s="85">
        <v>100000</v>
      </c>
      <c r="G365" s="73">
        <f>C365*D365</f>
        <v>300000</v>
      </c>
      <c r="H365" s="73">
        <f>G365/650</f>
        <v>461.53846153846155</v>
      </c>
    </row>
    <row r="366" spans="1:10" x14ac:dyDescent="0.3">
      <c r="A366" s="67" t="s">
        <v>320</v>
      </c>
      <c r="C366">
        <v>1</v>
      </c>
      <c r="D366" s="85">
        <v>100000</v>
      </c>
      <c r="G366" s="73">
        <f>D366*C366</f>
        <v>100000</v>
      </c>
      <c r="H366" s="73">
        <f t="shared" ref="H366:H369" si="50">G366/650</f>
        <v>153.84615384615384</v>
      </c>
    </row>
    <row r="367" spans="1:10" x14ac:dyDescent="0.3">
      <c r="A367" s="67" t="s">
        <v>113</v>
      </c>
      <c r="C367">
        <v>3</v>
      </c>
      <c r="D367" s="85">
        <v>500000</v>
      </c>
      <c r="G367" s="73">
        <f>D367*C367</f>
        <v>1500000</v>
      </c>
      <c r="H367" s="73">
        <f t="shared" si="50"/>
        <v>2307.6923076923076</v>
      </c>
    </row>
    <row r="368" spans="1:10" x14ac:dyDescent="0.3">
      <c r="A368" s="67" t="s">
        <v>126</v>
      </c>
      <c r="C368">
        <v>1</v>
      </c>
      <c r="D368" s="86">
        <v>50000</v>
      </c>
      <c r="G368" s="73">
        <f>D368*C368</f>
        <v>50000</v>
      </c>
      <c r="H368" s="73">
        <f t="shared" si="50"/>
        <v>76.92307692307692</v>
      </c>
    </row>
    <row r="369" spans="1:8" x14ac:dyDescent="0.3">
      <c r="A369" s="67" t="s">
        <v>174</v>
      </c>
      <c r="C369">
        <v>1</v>
      </c>
      <c r="D369" s="86">
        <v>250000</v>
      </c>
      <c r="G369" s="73">
        <f>D369*C369</f>
        <v>250000</v>
      </c>
      <c r="H369" s="73">
        <f t="shared" si="50"/>
        <v>384.61538461538464</v>
      </c>
    </row>
    <row r="370" spans="1:8" ht="15.6" x14ac:dyDescent="0.3">
      <c r="A370" s="61" t="s">
        <v>233</v>
      </c>
      <c r="G370" s="75">
        <f>G359+G360+G361+G362+G363+G364+G365+G366+G367+G368+G369</f>
        <v>3142000</v>
      </c>
      <c r="H370" s="87">
        <f>H359+H360+H361+H362+H363+H364+H365+H366+H367+H368+H369</f>
        <v>4833.8461538461543</v>
      </c>
    </row>
    <row r="371" spans="1:8" ht="15.6" x14ac:dyDescent="0.3">
      <c r="A371" s="61"/>
    </row>
    <row r="372" spans="1:8" ht="15.6" x14ac:dyDescent="0.3">
      <c r="A372" s="61" t="s">
        <v>70</v>
      </c>
    </row>
    <row r="373" spans="1:8" ht="15.6" x14ac:dyDescent="0.3">
      <c r="A373" s="83" t="s">
        <v>163</v>
      </c>
      <c r="B373">
        <v>1</v>
      </c>
      <c r="C373">
        <v>3</v>
      </c>
      <c r="D373" s="72">
        <v>30000</v>
      </c>
      <c r="G373" s="72">
        <f>D373*B373*C373</f>
        <v>90000</v>
      </c>
      <c r="H373" s="73">
        <f>G373/650</f>
        <v>138.46153846153845</v>
      </c>
    </row>
    <row r="374" spans="1:8" ht="15.6" x14ac:dyDescent="0.3">
      <c r="A374" s="82" t="s">
        <v>156</v>
      </c>
      <c r="B374">
        <v>1</v>
      </c>
      <c r="C374">
        <v>3</v>
      </c>
      <c r="D374" s="72">
        <v>30000</v>
      </c>
      <c r="G374" s="72">
        <f t="shared" ref="G374:G378" si="51">D374*B374*C374</f>
        <v>90000</v>
      </c>
      <c r="H374" s="73">
        <f t="shared" ref="H374:H378" si="52">G374/650</f>
        <v>138.46153846153845</v>
      </c>
    </row>
    <row r="375" spans="1:8" ht="15.6" x14ac:dyDescent="0.3">
      <c r="A375" s="82" t="s">
        <v>157</v>
      </c>
      <c r="B375">
        <v>1</v>
      </c>
      <c r="C375">
        <v>3</v>
      </c>
      <c r="D375" s="72">
        <v>30000</v>
      </c>
      <c r="G375" s="72">
        <f t="shared" si="51"/>
        <v>90000</v>
      </c>
      <c r="H375" s="73">
        <f t="shared" si="52"/>
        <v>138.46153846153845</v>
      </c>
    </row>
    <row r="376" spans="1:8" ht="15.6" x14ac:dyDescent="0.3">
      <c r="A376" s="82" t="s">
        <v>232</v>
      </c>
      <c r="B376">
        <v>5</v>
      </c>
      <c r="C376">
        <v>3</v>
      </c>
      <c r="D376" s="72">
        <v>30000</v>
      </c>
      <c r="G376" s="72">
        <f t="shared" si="51"/>
        <v>450000</v>
      </c>
      <c r="H376" s="73">
        <f t="shared" si="52"/>
        <v>692.30769230769226</v>
      </c>
    </row>
    <row r="377" spans="1:8" ht="15.6" x14ac:dyDescent="0.3">
      <c r="A377" s="82" t="s">
        <v>234</v>
      </c>
      <c r="B377">
        <v>2</v>
      </c>
      <c r="C377">
        <v>3</v>
      </c>
      <c r="D377" s="72">
        <v>27000</v>
      </c>
      <c r="G377" s="72">
        <f t="shared" si="51"/>
        <v>162000</v>
      </c>
      <c r="H377" s="73">
        <f t="shared" si="52"/>
        <v>249.23076923076923</v>
      </c>
    </row>
    <row r="378" spans="1:8" ht="15.6" x14ac:dyDescent="0.3">
      <c r="A378" s="82" t="s">
        <v>161</v>
      </c>
      <c r="B378">
        <v>1</v>
      </c>
      <c r="C378">
        <v>3</v>
      </c>
      <c r="D378" s="72">
        <v>20000</v>
      </c>
      <c r="G378" s="72">
        <f t="shared" si="51"/>
        <v>60000</v>
      </c>
      <c r="H378" s="73">
        <f t="shared" si="52"/>
        <v>92.307692307692307</v>
      </c>
    </row>
    <row r="379" spans="1:8" x14ac:dyDescent="0.3">
      <c r="A379" s="67" t="s">
        <v>125</v>
      </c>
      <c r="C379">
        <v>2</v>
      </c>
      <c r="D379" s="85">
        <v>100000</v>
      </c>
      <c r="G379" s="73">
        <f>C379*D379</f>
        <v>200000</v>
      </c>
      <c r="H379" s="73">
        <f>G379/650</f>
        <v>307.69230769230768</v>
      </c>
    </row>
    <row r="380" spans="1:8" x14ac:dyDescent="0.3">
      <c r="A380" s="67" t="s">
        <v>173</v>
      </c>
      <c r="C380">
        <v>1</v>
      </c>
      <c r="D380" s="85">
        <v>100000</v>
      </c>
      <c r="G380" s="73">
        <f>D380*C380</f>
        <v>100000</v>
      </c>
      <c r="H380" s="73">
        <f t="shared" ref="H380:H383" si="53">G380/650</f>
        <v>153.84615384615384</v>
      </c>
    </row>
    <row r="381" spans="1:8" x14ac:dyDescent="0.3">
      <c r="A381" s="67" t="s">
        <v>113</v>
      </c>
      <c r="C381">
        <v>2</v>
      </c>
      <c r="D381" s="85">
        <v>500000</v>
      </c>
      <c r="G381" s="73">
        <f>D381*C381</f>
        <v>1000000</v>
      </c>
      <c r="H381" s="73">
        <f t="shared" si="53"/>
        <v>1538.4615384615386</v>
      </c>
    </row>
    <row r="382" spans="1:8" x14ac:dyDescent="0.3">
      <c r="A382" s="67" t="s">
        <v>126</v>
      </c>
      <c r="C382">
        <v>1</v>
      </c>
      <c r="D382" s="86">
        <v>50000</v>
      </c>
      <c r="G382" s="73">
        <f>D382*C382</f>
        <v>50000</v>
      </c>
      <c r="H382" s="73">
        <f t="shared" si="53"/>
        <v>76.92307692307692</v>
      </c>
    </row>
    <row r="383" spans="1:8" x14ac:dyDescent="0.3">
      <c r="A383" s="67" t="s">
        <v>174</v>
      </c>
      <c r="C383">
        <v>1</v>
      </c>
      <c r="D383" s="86">
        <v>250000</v>
      </c>
      <c r="G383" s="73">
        <f>D383*C383</f>
        <v>250000</v>
      </c>
      <c r="H383" s="73">
        <f t="shared" si="53"/>
        <v>384.61538461538464</v>
      </c>
    </row>
    <row r="384" spans="1:8" ht="15.6" x14ac:dyDescent="0.3">
      <c r="A384" s="61" t="s">
        <v>233</v>
      </c>
      <c r="G384" s="75">
        <f>G373+G374+G375+G376+G377+G378+G379+G380+G381+G382+G383</f>
        <v>2542000</v>
      </c>
      <c r="H384" s="87">
        <f>H373+H374+H375+H376+H377+H378+H379+H380+H381+H382+H383</f>
        <v>3910.7692307692314</v>
      </c>
    </row>
    <row r="385" spans="1:9" ht="15.6" x14ac:dyDescent="0.3">
      <c r="A385" s="61"/>
    </row>
    <row r="386" spans="1:9" ht="15.6" x14ac:dyDescent="0.3">
      <c r="A386" s="61"/>
    </row>
    <row r="387" spans="1:9" ht="15.6" x14ac:dyDescent="0.3">
      <c r="A387" s="61" t="s">
        <v>75</v>
      </c>
    </row>
    <row r="388" spans="1:9" ht="15.6" x14ac:dyDescent="0.3">
      <c r="A388" s="61" t="s">
        <v>330</v>
      </c>
      <c r="I388" t="s">
        <v>332</v>
      </c>
    </row>
    <row r="389" spans="1:9" s="129" customFormat="1" ht="15.6" x14ac:dyDescent="0.3">
      <c r="A389" s="132" t="s">
        <v>228</v>
      </c>
      <c r="C389" s="129" t="s">
        <v>331</v>
      </c>
      <c r="G389" s="129">
        <v>2000000</v>
      </c>
      <c r="H389" s="129">
        <f>G389/650</f>
        <v>3076.9230769230771</v>
      </c>
    </row>
    <row r="390" spans="1:9" ht="15.6" x14ac:dyDescent="0.3">
      <c r="A390" s="61" t="s">
        <v>229</v>
      </c>
      <c r="G390">
        <v>700000</v>
      </c>
      <c r="H390">
        <f>G390/650</f>
        <v>1076.9230769230769</v>
      </c>
    </row>
    <row r="391" spans="1:9" ht="15.6" x14ac:dyDescent="0.3">
      <c r="A391" s="61" t="s">
        <v>230</v>
      </c>
      <c r="H391">
        <v>0</v>
      </c>
    </row>
    <row r="392" spans="1:9" ht="15.6" x14ac:dyDescent="0.3">
      <c r="A392" s="83" t="s">
        <v>163</v>
      </c>
      <c r="B392">
        <v>1</v>
      </c>
      <c r="C392">
        <v>3</v>
      </c>
      <c r="D392" s="72">
        <v>30000</v>
      </c>
      <c r="G392" s="72">
        <f>D392*B392*C392</f>
        <v>90000</v>
      </c>
      <c r="H392" s="73">
        <f>G392/650</f>
        <v>138.46153846153845</v>
      </c>
    </row>
    <row r="393" spans="1:9" ht="15.6" x14ac:dyDescent="0.3">
      <c r="A393" s="82" t="s">
        <v>156</v>
      </c>
      <c r="B393">
        <v>1</v>
      </c>
      <c r="C393">
        <v>3</v>
      </c>
      <c r="D393" s="72">
        <v>30000</v>
      </c>
      <c r="G393" s="72">
        <f t="shared" ref="G393:G398" si="54">D393*B393*C393</f>
        <v>90000</v>
      </c>
      <c r="H393" s="73">
        <f t="shared" ref="H393:H398" si="55">G393/650</f>
        <v>138.46153846153845</v>
      </c>
    </row>
    <row r="394" spans="1:9" ht="15.6" x14ac:dyDescent="0.3">
      <c r="A394" s="82" t="s">
        <v>157</v>
      </c>
      <c r="B394">
        <v>1</v>
      </c>
      <c r="C394">
        <v>3</v>
      </c>
      <c r="D394" s="72">
        <v>30000</v>
      </c>
      <c r="G394" s="72">
        <f t="shared" si="54"/>
        <v>90000</v>
      </c>
      <c r="H394" s="73">
        <f t="shared" si="55"/>
        <v>138.46153846153845</v>
      </c>
    </row>
    <row r="395" spans="1:9" ht="15.6" x14ac:dyDescent="0.3">
      <c r="A395" s="82" t="s">
        <v>232</v>
      </c>
      <c r="B395">
        <v>5</v>
      </c>
      <c r="C395">
        <v>3</v>
      </c>
      <c r="D395" s="72">
        <v>30000</v>
      </c>
      <c r="G395" s="72">
        <f t="shared" si="54"/>
        <v>450000</v>
      </c>
      <c r="H395" s="73">
        <f t="shared" si="55"/>
        <v>692.30769230769226</v>
      </c>
    </row>
    <row r="396" spans="1:9" ht="15.6" x14ac:dyDescent="0.3">
      <c r="A396" s="82" t="s">
        <v>247</v>
      </c>
      <c r="B396">
        <v>10</v>
      </c>
      <c r="C396">
        <v>3</v>
      </c>
      <c r="D396" s="72">
        <v>30000</v>
      </c>
      <c r="G396" s="72">
        <f t="shared" si="54"/>
        <v>900000</v>
      </c>
      <c r="H396" s="73">
        <f t="shared" si="55"/>
        <v>1384.6153846153845</v>
      </c>
    </row>
    <row r="397" spans="1:9" ht="15.6" x14ac:dyDescent="0.3">
      <c r="A397" s="82" t="s">
        <v>208</v>
      </c>
      <c r="B397">
        <v>2</v>
      </c>
      <c r="C397">
        <v>3</v>
      </c>
      <c r="D397" s="72">
        <v>27000</v>
      </c>
      <c r="G397" s="72">
        <f t="shared" si="54"/>
        <v>162000</v>
      </c>
      <c r="H397" s="73">
        <f t="shared" si="55"/>
        <v>249.23076923076923</v>
      </c>
    </row>
    <row r="398" spans="1:9" ht="15.6" x14ac:dyDescent="0.3">
      <c r="A398" s="82" t="s">
        <v>161</v>
      </c>
      <c r="B398">
        <v>1</v>
      </c>
      <c r="C398">
        <v>3</v>
      </c>
      <c r="D398" s="72">
        <v>20000</v>
      </c>
      <c r="G398" s="72">
        <f t="shared" si="54"/>
        <v>60000</v>
      </c>
      <c r="H398" s="73">
        <f t="shared" si="55"/>
        <v>92.307692307692307</v>
      </c>
    </row>
    <row r="399" spans="1:9" x14ac:dyDescent="0.3">
      <c r="A399" s="67" t="s">
        <v>125</v>
      </c>
      <c r="C399">
        <v>3</v>
      </c>
      <c r="D399" s="85">
        <v>100000</v>
      </c>
      <c r="G399" s="73">
        <f>C399*D399</f>
        <v>300000</v>
      </c>
      <c r="H399" s="73">
        <f>G399/650</f>
        <v>461.53846153846155</v>
      </c>
    </row>
    <row r="400" spans="1:9" x14ac:dyDescent="0.3">
      <c r="A400" s="67" t="s">
        <v>173</v>
      </c>
      <c r="C400">
        <v>1</v>
      </c>
      <c r="D400" s="85">
        <v>100000</v>
      </c>
      <c r="G400" s="73">
        <f>D400*C400</f>
        <v>100000</v>
      </c>
      <c r="H400" s="73">
        <f t="shared" ref="H400:H403" si="56">G400/650</f>
        <v>153.84615384615384</v>
      </c>
    </row>
    <row r="401" spans="1:11" x14ac:dyDescent="0.3">
      <c r="A401" s="67" t="s">
        <v>113</v>
      </c>
      <c r="C401">
        <v>3</v>
      </c>
      <c r="D401" s="85">
        <v>300000</v>
      </c>
      <c r="G401" s="73">
        <f>D401*C401</f>
        <v>900000</v>
      </c>
      <c r="H401" s="73">
        <f t="shared" si="56"/>
        <v>1384.6153846153845</v>
      </c>
    </row>
    <row r="402" spans="1:11" x14ac:dyDescent="0.3">
      <c r="A402" s="67" t="s">
        <v>126</v>
      </c>
      <c r="C402">
        <v>1</v>
      </c>
      <c r="D402" s="86">
        <v>50000</v>
      </c>
      <c r="G402" s="73">
        <f>D402*C402</f>
        <v>50000</v>
      </c>
      <c r="H402" s="73">
        <f t="shared" si="56"/>
        <v>76.92307692307692</v>
      </c>
    </row>
    <row r="403" spans="1:11" x14ac:dyDescent="0.3">
      <c r="A403" s="67" t="s">
        <v>174</v>
      </c>
      <c r="C403">
        <v>1</v>
      </c>
      <c r="D403" s="86">
        <v>250000</v>
      </c>
      <c r="G403" s="73">
        <f>D403*C403</f>
        <v>250000</v>
      </c>
      <c r="H403" s="73">
        <f t="shared" si="56"/>
        <v>384.61538461538464</v>
      </c>
    </row>
    <row r="404" spans="1:11" ht="15.6" x14ac:dyDescent="0.3">
      <c r="A404" s="61" t="s">
        <v>233</v>
      </c>
      <c r="G404" s="75">
        <f>G389+G390+G392+G393+G394+G395+G396+G397+G398+G399+G400+G401+G402+G403</f>
        <v>6142000</v>
      </c>
      <c r="H404" s="87">
        <f>H389+H390+H391+H392+H393+H394+H395+H396+H397+H398+H399+H400+H401+H402+H403</f>
        <v>9449.2307692307695</v>
      </c>
      <c r="I404">
        <v>8449</v>
      </c>
    </row>
    <row r="405" spans="1:11" s="65" customFormat="1" ht="15.6" x14ac:dyDescent="0.3">
      <c r="A405" s="83" t="s">
        <v>83</v>
      </c>
      <c r="I405" s="65" t="s">
        <v>333</v>
      </c>
    </row>
    <row r="406" spans="1:11" s="65" customFormat="1" ht="15.6" x14ac:dyDescent="0.3">
      <c r="A406" s="61" t="s">
        <v>228</v>
      </c>
      <c r="B406"/>
      <c r="C406"/>
      <c r="D406"/>
      <c r="E406"/>
      <c r="F406"/>
      <c r="G406">
        <v>2000000</v>
      </c>
      <c r="H406">
        <f>G406/650</f>
        <v>3076.9230769230771</v>
      </c>
    </row>
    <row r="407" spans="1:11" s="65" customFormat="1" ht="15.6" x14ac:dyDescent="0.3">
      <c r="A407" s="61" t="s">
        <v>229</v>
      </c>
      <c r="B407"/>
      <c r="C407"/>
      <c r="D407"/>
      <c r="E407"/>
      <c r="F407"/>
      <c r="G407">
        <v>700000</v>
      </c>
      <c r="H407">
        <f>G407/650</f>
        <v>1076.9230769230769</v>
      </c>
      <c r="K407" s="65">
        <f ca="1">+K405:O407</f>
        <v>0</v>
      </c>
    </row>
    <row r="408" spans="1:11" s="65" customFormat="1" ht="15.6" x14ac:dyDescent="0.3">
      <c r="A408" s="61" t="s">
        <v>230</v>
      </c>
      <c r="B408"/>
      <c r="C408"/>
      <c r="D408"/>
      <c r="E408"/>
      <c r="F408"/>
      <c r="G408"/>
      <c r="H408">
        <v>0</v>
      </c>
    </row>
    <row r="409" spans="1:11" s="65" customFormat="1" ht="15.6" x14ac:dyDescent="0.3">
      <c r="A409" s="83" t="s">
        <v>163</v>
      </c>
      <c r="B409">
        <v>1</v>
      </c>
      <c r="C409">
        <v>2</v>
      </c>
      <c r="D409" s="72">
        <v>30000</v>
      </c>
      <c r="E409"/>
      <c r="F409"/>
      <c r="G409" s="72">
        <f>D409*B409*C409</f>
        <v>60000</v>
      </c>
      <c r="H409" s="73">
        <f>G409/650</f>
        <v>92.307692307692307</v>
      </c>
    </row>
    <row r="410" spans="1:11" s="65" customFormat="1" ht="15.6" x14ac:dyDescent="0.3">
      <c r="A410" s="82" t="s">
        <v>156</v>
      </c>
      <c r="B410">
        <v>1</v>
      </c>
      <c r="C410">
        <v>2</v>
      </c>
      <c r="D410" s="72">
        <v>30000</v>
      </c>
      <c r="E410"/>
      <c r="F410"/>
      <c r="G410" s="72">
        <f t="shared" ref="G410:G415" si="57">D410*B410*C410</f>
        <v>60000</v>
      </c>
      <c r="H410" s="73">
        <f t="shared" ref="H410:H415" si="58">G410/650</f>
        <v>92.307692307692307</v>
      </c>
    </row>
    <row r="411" spans="1:11" s="65" customFormat="1" ht="15.6" x14ac:dyDescent="0.3">
      <c r="A411" s="82" t="s">
        <v>157</v>
      </c>
      <c r="B411">
        <v>1</v>
      </c>
      <c r="C411">
        <v>2</v>
      </c>
      <c r="D411" s="72">
        <v>30000</v>
      </c>
      <c r="E411"/>
      <c r="F411"/>
      <c r="G411" s="72">
        <f t="shared" si="57"/>
        <v>60000</v>
      </c>
      <c r="H411" s="73">
        <f t="shared" si="58"/>
        <v>92.307692307692307</v>
      </c>
    </row>
    <row r="412" spans="1:11" s="65" customFormat="1" ht="15.6" x14ac:dyDescent="0.3">
      <c r="A412" s="82" t="s">
        <v>232</v>
      </c>
      <c r="B412">
        <v>5</v>
      </c>
      <c r="C412">
        <v>2</v>
      </c>
      <c r="D412" s="72">
        <v>30000</v>
      </c>
      <c r="E412"/>
      <c r="F412"/>
      <c r="G412" s="72">
        <f t="shared" si="57"/>
        <v>300000</v>
      </c>
      <c r="H412" s="73">
        <f t="shared" si="58"/>
        <v>461.53846153846155</v>
      </c>
    </row>
    <row r="413" spans="1:11" s="65" customFormat="1" ht="15.6" x14ac:dyDescent="0.3">
      <c r="A413" s="82" t="s">
        <v>248</v>
      </c>
      <c r="B413">
        <v>3</v>
      </c>
      <c r="C413">
        <v>2</v>
      </c>
      <c r="D413" s="72">
        <v>30000</v>
      </c>
      <c r="E413"/>
      <c r="F413"/>
      <c r="G413" s="72">
        <f t="shared" si="57"/>
        <v>180000</v>
      </c>
      <c r="H413" s="73">
        <f t="shared" si="58"/>
        <v>276.92307692307691</v>
      </c>
    </row>
    <row r="414" spans="1:11" s="65" customFormat="1" ht="15.6" x14ac:dyDescent="0.3">
      <c r="A414" s="82" t="s">
        <v>208</v>
      </c>
      <c r="B414">
        <v>4</v>
      </c>
      <c r="C414">
        <v>2</v>
      </c>
      <c r="D414" s="72">
        <v>27000</v>
      </c>
      <c r="E414"/>
      <c r="F414"/>
      <c r="G414" s="72">
        <f t="shared" si="57"/>
        <v>216000</v>
      </c>
      <c r="H414" s="73">
        <f t="shared" si="58"/>
        <v>332.30769230769232</v>
      </c>
    </row>
    <row r="415" spans="1:11" s="65" customFormat="1" ht="15.6" x14ac:dyDescent="0.3">
      <c r="A415" s="82" t="s">
        <v>161</v>
      </c>
      <c r="B415">
        <v>1</v>
      </c>
      <c r="C415">
        <v>2</v>
      </c>
      <c r="D415" s="72">
        <v>20000</v>
      </c>
      <c r="E415"/>
      <c r="F415"/>
      <c r="G415" s="72">
        <f t="shared" si="57"/>
        <v>40000</v>
      </c>
      <c r="H415" s="73">
        <f t="shared" si="58"/>
        <v>61.53846153846154</v>
      </c>
    </row>
    <row r="416" spans="1:11" s="65" customFormat="1" x14ac:dyDescent="0.3">
      <c r="A416" s="67" t="s">
        <v>125</v>
      </c>
      <c r="B416"/>
      <c r="C416">
        <v>2</v>
      </c>
      <c r="D416" s="85">
        <v>100000</v>
      </c>
      <c r="E416"/>
      <c r="F416"/>
      <c r="G416" s="73">
        <f>C416*D416</f>
        <v>200000</v>
      </c>
      <c r="H416" s="73">
        <f>G416/650</f>
        <v>307.69230769230768</v>
      </c>
    </row>
    <row r="417" spans="1:8" s="65" customFormat="1" x14ac:dyDescent="0.3">
      <c r="A417" s="67" t="s">
        <v>173</v>
      </c>
      <c r="B417"/>
      <c r="C417">
        <v>1</v>
      </c>
      <c r="D417" s="85">
        <v>100000</v>
      </c>
      <c r="E417"/>
      <c r="F417"/>
      <c r="G417" s="73">
        <f>D417*C417</f>
        <v>100000</v>
      </c>
      <c r="H417" s="73">
        <f t="shared" ref="H417:H420" si="59">G417/650</f>
        <v>153.84615384615384</v>
      </c>
    </row>
    <row r="418" spans="1:8" s="65" customFormat="1" x14ac:dyDescent="0.3">
      <c r="A418" s="67" t="s">
        <v>113</v>
      </c>
      <c r="B418"/>
      <c r="C418">
        <v>3</v>
      </c>
      <c r="D418" s="85">
        <v>200000</v>
      </c>
      <c r="E418"/>
      <c r="F418"/>
      <c r="G418" s="73">
        <f>D418*C418</f>
        <v>600000</v>
      </c>
      <c r="H418" s="73">
        <f t="shared" si="59"/>
        <v>923.07692307692309</v>
      </c>
    </row>
    <row r="419" spans="1:8" s="65" customFormat="1" x14ac:dyDescent="0.3">
      <c r="A419" s="67" t="s">
        <v>126</v>
      </c>
      <c r="B419"/>
      <c r="C419">
        <v>1</v>
      </c>
      <c r="D419" s="86">
        <v>50000</v>
      </c>
      <c r="E419"/>
      <c r="F419"/>
      <c r="G419" s="73">
        <f>D419*C419</f>
        <v>50000</v>
      </c>
      <c r="H419" s="73">
        <f t="shared" si="59"/>
        <v>76.92307692307692</v>
      </c>
    </row>
    <row r="420" spans="1:8" s="65" customFormat="1" x14ac:dyDescent="0.3">
      <c r="A420" s="67" t="s">
        <v>174</v>
      </c>
      <c r="B420"/>
      <c r="C420">
        <v>1</v>
      </c>
      <c r="D420" s="86">
        <v>250000</v>
      </c>
      <c r="E420"/>
      <c r="F420"/>
      <c r="G420" s="73">
        <f>D420*C420</f>
        <v>250000</v>
      </c>
      <c r="H420" s="73">
        <f t="shared" si="59"/>
        <v>384.61538461538464</v>
      </c>
    </row>
    <row r="421" spans="1:8" s="65" customFormat="1" ht="15.6" x14ac:dyDescent="0.3">
      <c r="A421" s="61" t="s">
        <v>233</v>
      </c>
      <c r="B421"/>
      <c r="C421"/>
      <c r="D421"/>
      <c r="E421"/>
      <c r="F421"/>
      <c r="G421" s="75">
        <f>G406+G407+G409+G410+G411+G412+G413+G414+G415+G416+G417+G418+G419+G420</f>
        <v>4816000</v>
      </c>
      <c r="H421" s="87">
        <f>H406+H407+H408+H409+H410+H411+H412+H413+H414+H415+H416+H417+H418+H419+H420</f>
        <v>7409.2307692307713</v>
      </c>
    </row>
    <row r="422" spans="1:8" s="65" customFormat="1" ht="15.6" x14ac:dyDescent="0.3">
      <c r="A422" s="83" t="s">
        <v>71</v>
      </c>
      <c r="C422" s="137" t="s">
        <v>335</v>
      </c>
    </row>
    <row r="423" spans="1:8" s="65" customFormat="1" ht="15" thickBot="1" x14ac:dyDescent="0.35">
      <c r="A423" s="103" t="s">
        <v>236</v>
      </c>
      <c r="B423" s="105">
        <v>2</v>
      </c>
      <c r="C423" s="105">
        <v>2</v>
      </c>
      <c r="D423" s="102">
        <v>45000</v>
      </c>
      <c r="G423" s="65">
        <f>D423*C423*B423</f>
        <v>180000</v>
      </c>
      <c r="H423" s="65">
        <f>G423/650</f>
        <v>276.92307692307691</v>
      </c>
    </row>
    <row r="424" spans="1:8" s="65" customFormat="1" ht="15" thickBot="1" x14ac:dyDescent="0.35">
      <c r="A424" s="103" t="s">
        <v>237</v>
      </c>
      <c r="B424" s="105">
        <v>2</v>
      </c>
      <c r="C424" s="105">
        <v>2</v>
      </c>
      <c r="D424" s="102">
        <v>45000</v>
      </c>
      <c r="G424" s="65">
        <f t="shared" ref="G424:G431" si="60">D424*C424*B424</f>
        <v>180000</v>
      </c>
      <c r="H424" s="65">
        <f t="shared" ref="H424:H433" si="61">G424/650</f>
        <v>276.92307692307691</v>
      </c>
    </row>
    <row r="425" spans="1:8" s="65" customFormat="1" ht="15" thickBot="1" x14ac:dyDescent="0.35">
      <c r="A425" s="103" t="s">
        <v>238</v>
      </c>
      <c r="B425" s="105">
        <v>2</v>
      </c>
      <c r="C425" s="105">
        <v>2</v>
      </c>
      <c r="D425" s="102">
        <v>45000</v>
      </c>
      <c r="G425" s="65">
        <f t="shared" si="60"/>
        <v>180000</v>
      </c>
      <c r="H425" s="65">
        <f t="shared" si="61"/>
        <v>276.92307692307691</v>
      </c>
    </row>
    <row r="426" spans="1:8" s="65" customFormat="1" ht="15" thickBot="1" x14ac:dyDescent="0.35">
      <c r="A426" s="103" t="s">
        <v>239</v>
      </c>
      <c r="B426" s="105">
        <v>2</v>
      </c>
      <c r="C426" s="105">
        <v>2</v>
      </c>
      <c r="D426" s="102">
        <v>45000</v>
      </c>
      <c r="G426" s="65">
        <f t="shared" si="60"/>
        <v>180000</v>
      </c>
      <c r="H426" s="65">
        <f t="shared" si="61"/>
        <v>276.92307692307691</v>
      </c>
    </row>
    <row r="427" spans="1:8" s="65" customFormat="1" ht="15" thickBot="1" x14ac:dyDescent="0.35">
      <c r="A427" s="103" t="s">
        <v>240</v>
      </c>
      <c r="B427" s="105">
        <v>1</v>
      </c>
      <c r="C427" s="105">
        <v>3</v>
      </c>
      <c r="D427" s="102">
        <v>45000</v>
      </c>
      <c r="G427" s="65">
        <f t="shared" si="60"/>
        <v>135000</v>
      </c>
      <c r="H427" s="65">
        <f t="shared" si="61"/>
        <v>207.69230769230768</v>
      </c>
    </row>
    <row r="428" spans="1:8" s="65" customFormat="1" ht="15" thickBot="1" x14ac:dyDescent="0.35">
      <c r="A428" s="103" t="s">
        <v>241</v>
      </c>
      <c r="B428" s="105">
        <v>2</v>
      </c>
      <c r="C428" s="105">
        <v>1</v>
      </c>
      <c r="D428" s="102">
        <v>45000</v>
      </c>
      <c r="G428" s="65">
        <f t="shared" si="60"/>
        <v>90000</v>
      </c>
      <c r="H428" s="65">
        <f t="shared" si="61"/>
        <v>138.46153846153845</v>
      </c>
    </row>
    <row r="429" spans="1:8" s="65" customFormat="1" ht="15" thickBot="1" x14ac:dyDescent="0.35">
      <c r="A429" s="103" t="s">
        <v>242</v>
      </c>
      <c r="B429" s="105">
        <v>1</v>
      </c>
      <c r="C429" s="105">
        <v>1</v>
      </c>
      <c r="D429" s="102">
        <v>45000</v>
      </c>
      <c r="G429" s="65">
        <f t="shared" si="60"/>
        <v>45000</v>
      </c>
      <c r="H429" s="65">
        <f t="shared" si="61"/>
        <v>69.230769230769226</v>
      </c>
    </row>
    <row r="430" spans="1:8" s="65" customFormat="1" ht="15" thickBot="1" x14ac:dyDescent="0.35">
      <c r="A430" s="103" t="s">
        <v>243</v>
      </c>
      <c r="B430" s="105">
        <v>2</v>
      </c>
      <c r="C430" s="105">
        <v>1</v>
      </c>
      <c r="D430" s="102">
        <v>45000</v>
      </c>
      <c r="G430" s="65">
        <f t="shared" si="60"/>
        <v>90000</v>
      </c>
      <c r="H430" s="65">
        <f t="shared" si="61"/>
        <v>138.46153846153845</v>
      </c>
    </row>
    <row r="431" spans="1:8" s="65" customFormat="1" ht="15" thickBot="1" x14ac:dyDescent="0.35">
      <c r="A431" s="103" t="s">
        <v>138</v>
      </c>
      <c r="B431" s="105">
        <v>2</v>
      </c>
      <c r="C431" s="105">
        <v>2</v>
      </c>
      <c r="D431" s="102">
        <v>45000</v>
      </c>
      <c r="G431" s="65">
        <f t="shared" si="60"/>
        <v>180000</v>
      </c>
      <c r="H431" s="65">
        <f t="shared" si="61"/>
        <v>276.92307692307691</v>
      </c>
    </row>
    <row r="432" spans="1:8" s="65" customFormat="1" ht="16.2" thickBot="1" x14ac:dyDescent="0.35">
      <c r="A432" s="104" t="s">
        <v>244</v>
      </c>
      <c r="C432" s="65">
        <v>1</v>
      </c>
      <c r="D432" s="65">
        <v>10000</v>
      </c>
      <c r="G432" s="65">
        <v>10000</v>
      </c>
      <c r="H432" s="65">
        <f t="shared" si="61"/>
        <v>15.384615384615385</v>
      </c>
    </row>
    <row r="433" spans="1:9" s="65" customFormat="1" ht="16.2" thickBot="1" x14ac:dyDescent="0.35">
      <c r="A433" s="104" t="s">
        <v>245</v>
      </c>
      <c r="C433" s="65">
        <v>1</v>
      </c>
      <c r="D433" s="65">
        <v>10000</v>
      </c>
      <c r="G433" s="65">
        <v>10000</v>
      </c>
      <c r="H433" s="65">
        <f t="shared" si="61"/>
        <v>15.384615384615385</v>
      </c>
    </row>
    <row r="434" spans="1:9" s="65" customFormat="1" ht="15" thickBot="1" x14ac:dyDescent="0.35">
      <c r="A434" s="224" t="s">
        <v>246</v>
      </c>
      <c r="B434" s="224"/>
      <c r="C434" s="224"/>
      <c r="D434" s="224"/>
      <c r="G434" s="65">
        <v>4500000</v>
      </c>
      <c r="H434" s="123">
        <f>G434/650</f>
        <v>6923.0769230769229</v>
      </c>
    </row>
    <row r="435" spans="1:9" s="65" customFormat="1" ht="15.6" x14ac:dyDescent="0.3">
      <c r="A435" s="83" t="s">
        <v>82</v>
      </c>
    </row>
    <row r="436" spans="1:9" s="65" customFormat="1" x14ac:dyDescent="0.3">
      <c r="A436" s="59" t="s">
        <v>150</v>
      </c>
      <c r="B436"/>
      <c r="C436"/>
      <c r="D436"/>
      <c r="E436"/>
      <c r="F436"/>
      <c r="G436">
        <f>H436*650</f>
        <v>1099150</v>
      </c>
      <c r="H436">
        <v>1691</v>
      </c>
      <c r="I436" s="145" t="s">
        <v>334</v>
      </c>
    </row>
    <row r="437" spans="1:9" s="137" customFormat="1" x14ac:dyDescent="0.3">
      <c r="A437" s="128" t="s">
        <v>151</v>
      </c>
      <c r="B437" s="129"/>
      <c r="C437" s="129"/>
      <c r="D437" s="129"/>
      <c r="E437" s="129"/>
      <c r="F437" s="129"/>
      <c r="G437" s="129">
        <f>H437*650</f>
        <v>650000</v>
      </c>
      <c r="H437" s="129">
        <v>1000</v>
      </c>
    </row>
    <row r="438" spans="1:9" s="65" customFormat="1" x14ac:dyDescent="0.3">
      <c r="A438" s="59" t="s">
        <v>152</v>
      </c>
      <c r="B438"/>
      <c r="C438"/>
      <c r="D438"/>
      <c r="E438"/>
      <c r="F438"/>
      <c r="G438">
        <f>H438*650</f>
        <v>650000</v>
      </c>
      <c r="H438">
        <v>1000</v>
      </c>
    </row>
    <row r="439" spans="1:9" s="65" customFormat="1" x14ac:dyDescent="0.3">
      <c r="A439" s="59"/>
      <c r="B439"/>
      <c r="C439"/>
      <c r="D439"/>
      <c r="E439"/>
      <c r="F439"/>
      <c r="G439" s="74">
        <f>G436+G437+G438</f>
        <v>2399150</v>
      </c>
      <c r="H439" s="74">
        <f t="shared" ref="H439" si="62">G439/650</f>
        <v>3691</v>
      </c>
    </row>
    <row r="440" spans="1:9" s="65" customFormat="1" ht="15.6" x14ac:dyDescent="0.3">
      <c r="A440" s="83" t="s">
        <v>72</v>
      </c>
      <c r="E440" s="137" t="s">
        <v>335</v>
      </c>
    </row>
    <row r="441" spans="1:9" s="65" customFormat="1" ht="15" thickBot="1" x14ac:dyDescent="0.35">
      <c r="A441" s="103" t="s">
        <v>236</v>
      </c>
      <c r="B441" s="105">
        <v>2</v>
      </c>
      <c r="C441" s="105">
        <v>2</v>
      </c>
      <c r="D441" s="102">
        <v>45000</v>
      </c>
      <c r="G441" s="65">
        <f>D441*C441*B441</f>
        <v>180000</v>
      </c>
      <c r="H441" s="65">
        <f>G441/650</f>
        <v>276.92307692307691</v>
      </c>
      <c r="I441" s="145" t="s">
        <v>334</v>
      </c>
    </row>
    <row r="442" spans="1:9" s="65" customFormat="1" ht="15" thickBot="1" x14ac:dyDescent="0.35">
      <c r="A442" s="103" t="s">
        <v>237</v>
      </c>
      <c r="B442" s="105">
        <v>2</v>
      </c>
      <c r="C442" s="105">
        <v>2</v>
      </c>
      <c r="D442" s="102">
        <v>45000</v>
      </c>
      <c r="G442" s="65">
        <f t="shared" ref="G442:G449" si="63">D442*C442*B442</f>
        <v>180000</v>
      </c>
      <c r="H442" s="65">
        <f t="shared" ref="H442:H452" si="64">G442/650</f>
        <v>276.92307692307691</v>
      </c>
    </row>
    <row r="443" spans="1:9" s="65" customFormat="1" ht="15" thickBot="1" x14ac:dyDescent="0.35">
      <c r="A443" s="103" t="s">
        <v>238</v>
      </c>
      <c r="B443" s="105">
        <v>2</v>
      </c>
      <c r="C443" s="105">
        <v>2</v>
      </c>
      <c r="D443" s="102">
        <v>45000</v>
      </c>
      <c r="G443" s="65">
        <f t="shared" si="63"/>
        <v>180000</v>
      </c>
      <c r="H443" s="65">
        <f t="shared" si="64"/>
        <v>276.92307692307691</v>
      </c>
    </row>
    <row r="444" spans="1:9" s="65" customFormat="1" ht="15" thickBot="1" x14ac:dyDescent="0.35">
      <c r="A444" s="103" t="s">
        <v>239</v>
      </c>
      <c r="B444" s="105">
        <v>2</v>
      </c>
      <c r="C444" s="105">
        <v>2</v>
      </c>
      <c r="D444" s="102">
        <v>45000</v>
      </c>
      <c r="G444" s="65">
        <f t="shared" si="63"/>
        <v>180000</v>
      </c>
      <c r="H444" s="65">
        <f t="shared" si="64"/>
        <v>276.92307692307691</v>
      </c>
    </row>
    <row r="445" spans="1:9" s="65" customFormat="1" ht="15" thickBot="1" x14ac:dyDescent="0.35">
      <c r="A445" s="103" t="s">
        <v>240</v>
      </c>
      <c r="B445" s="105">
        <v>1</v>
      </c>
      <c r="C445" s="105">
        <v>3</v>
      </c>
      <c r="D445" s="102">
        <v>45000</v>
      </c>
      <c r="G445" s="65">
        <f t="shared" si="63"/>
        <v>135000</v>
      </c>
      <c r="H445" s="65">
        <f t="shared" si="64"/>
        <v>207.69230769230768</v>
      </c>
    </row>
    <row r="446" spans="1:9" s="65" customFormat="1" ht="15" thickBot="1" x14ac:dyDescent="0.35">
      <c r="A446" s="103" t="s">
        <v>241</v>
      </c>
      <c r="B446" s="105">
        <v>2</v>
      </c>
      <c r="C446" s="105">
        <v>1</v>
      </c>
      <c r="D446" s="102">
        <v>45000</v>
      </c>
      <c r="G446" s="65">
        <f t="shared" si="63"/>
        <v>90000</v>
      </c>
      <c r="H446" s="65">
        <f t="shared" si="64"/>
        <v>138.46153846153845</v>
      </c>
    </row>
    <row r="447" spans="1:9" s="65" customFormat="1" ht="15" thickBot="1" x14ac:dyDescent="0.35">
      <c r="A447" s="103" t="s">
        <v>242</v>
      </c>
      <c r="B447" s="105">
        <v>1</v>
      </c>
      <c r="C447" s="105">
        <v>1</v>
      </c>
      <c r="D447" s="102">
        <v>45000</v>
      </c>
      <c r="G447" s="65">
        <f t="shared" si="63"/>
        <v>45000</v>
      </c>
      <c r="H447" s="65">
        <f t="shared" si="64"/>
        <v>69.230769230769226</v>
      </c>
    </row>
    <row r="448" spans="1:9" s="65" customFormat="1" ht="15" thickBot="1" x14ac:dyDescent="0.35">
      <c r="A448" s="103" t="s">
        <v>243</v>
      </c>
      <c r="B448" s="105">
        <v>2</v>
      </c>
      <c r="C448" s="105">
        <v>1</v>
      </c>
      <c r="D448" s="102">
        <v>45000</v>
      </c>
      <c r="G448" s="65">
        <f t="shared" si="63"/>
        <v>90000</v>
      </c>
      <c r="H448" s="65">
        <f t="shared" si="64"/>
        <v>138.46153846153845</v>
      </c>
    </row>
    <row r="449" spans="1:10" s="65" customFormat="1" ht="15" thickBot="1" x14ac:dyDescent="0.35">
      <c r="A449" s="103" t="s">
        <v>138</v>
      </c>
      <c r="B449" s="105">
        <v>2</v>
      </c>
      <c r="C449" s="105">
        <v>2</v>
      </c>
      <c r="D449" s="102">
        <v>45000</v>
      </c>
      <c r="G449" s="65">
        <f t="shared" si="63"/>
        <v>180000</v>
      </c>
      <c r="H449" s="65">
        <f t="shared" si="64"/>
        <v>276.92307692307691</v>
      </c>
    </row>
    <row r="450" spans="1:10" s="65" customFormat="1" ht="16.2" thickBot="1" x14ac:dyDescent="0.35">
      <c r="A450" s="104" t="s">
        <v>244</v>
      </c>
      <c r="C450" s="65">
        <v>1</v>
      </c>
      <c r="D450" s="65">
        <v>10000</v>
      </c>
      <c r="G450" s="65">
        <v>10000</v>
      </c>
      <c r="H450" s="65">
        <f t="shared" si="64"/>
        <v>15.384615384615385</v>
      </c>
    </row>
    <row r="451" spans="1:10" s="65" customFormat="1" ht="15" thickBot="1" x14ac:dyDescent="0.35">
      <c r="A451" s="224" t="s">
        <v>246</v>
      </c>
      <c r="B451" s="224"/>
      <c r="C451" s="224"/>
      <c r="D451" s="224"/>
      <c r="G451" s="65">
        <v>3790000</v>
      </c>
      <c r="H451" s="65">
        <f t="shared" si="64"/>
        <v>5830.7692307692305</v>
      </c>
    </row>
    <row r="452" spans="1:10" s="65" customFormat="1" ht="16.2" thickBot="1" x14ac:dyDescent="0.35">
      <c r="A452" s="104" t="s">
        <v>245</v>
      </c>
      <c r="C452" s="65">
        <v>1</v>
      </c>
      <c r="D452" s="65">
        <v>10000</v>
      </c>
      <c r="G452" s="65">
        <v>10000</v>
      </c>
      <c r="H452" s="65">
        <f t="shared" si="64"/>
        <v>15.384615384615385</v>
      </c>
    </row>
    <row r="453" spans="1:10" s="65" customFormat="1" ht="15.6" x14ac:dyDescent="0.3">
      <c r="A453" s="106"/>
      <c r="G453" s="65">
        <f>G441+G442+G443+G444+G445+G446+G447+G448+G449+G450+G451+G452</f>
        <v>5070000</v>
      </c>
      <c r="H453" s="123">
        <f>H441+H442+H443+H444+H445+H446+H447+H448+H449+H450+H451+H452</f>
        <v>7800</v>
      </c>
    </row>
    <row r="454" spans="1:10" s="65" customFormat="1" ht="15.6" x14ac:dyDescent="0.3">
      <c r="A454" s="83" t="s">
        <v>73</v>
      </c>
      <c r="J454" s="65">
        <v>10143</v>
      </c>
    </row>
    <row r="455" spans="1:10" s="65" customFormat="1" ht="15.6" x14ac:dyDescent="0.3">
      <c r="A455" s="61" t="s">
        <v>226</v>
      </c>
      <c r="G455" s="65">
        <v>6000</v>
      </c>
      <c r="H455" s="65">
        <f>G455*655</f>
        <v>3930000</v>
      </c>
    </row>
    <row r="456" spans="1:10" s="65" customFormat="1" ht="15.6" x14ac:dyDescent="0.3">
      <c r="A456" s="61" t="s">
        <v>227</v>
      </c>
      <c r="G456" s="65">
        <v>4143</v>
      </c>
    </row>
    <row r="457" spans="1:10" s="65" customFormat="1" ht="15.6" x14ac:dyDescent="0.3">
      <c r="A457" s="83"/>
      <c r="G457" s="123">
        <v>10143</v>
      </c>
    </row>
    <row r="458" spans="1:10" s="65" customFormat="1" ht="15.6" x14ac:dyDescent="0.3">
      <c r="A458" s="83"/>
    </row>
    <row r="459" spans="1:10" ht="42" thickBot="1" x14ac:dyDescent="0.35">
      <c r="A459" s="101" t="s">
        <v>216</v>
      </c>
    </row>
    <row r="460" spans="1:10" x14ac:dyDescent="0.3">
      <c r="A460" s="95" t="s">
        <v>219</v>
      </c>
      <c r="B460">
        <v>20</v>
      </c>
      <c r="C460">
        <v>3</v>
      </c>
      <c r="D460">
        <v>8000</v>
      </c>
      <c r="G460">
        <f>D460*B460-C460</f>
        <v>159997</v>
      </c>
      <c r="H460">
        <f>G460/650</f>
        <v>246.14923076923077</v>
      </c>
      <c r="I460" t="s">
        <v>336</v>
      </c>
      <c r="J460">
        <v>3983</v>
      </c>
    </row>
    <row r="461" spans="1:10" x14ac:dyDescent="0.3">
      <c r="A461" s="95" t="s">
        <v>338</v>
      </c>
      <c r="B461" t="s">
        <v>124</v>
      </c>
      <c r="D461">
        <v>549250</v>
      </c>
      <c r="G461">
        <v>549250</v>
      </c>
      <c r="H461">
        <f t="shared" ref="H461" si="65">G461/650</f>
        <v>845</v>
      </c>
      <c r="I461" t="s">
        <v>337</v>
      </c>
      <c r="J461">
        <f>J460-H464</f>
        <v>2738.0046153846151</v>
      </c>
    </row>
    <row r="462" spans="1:10" x14ac:dyDescent="0.3">
      <c r="A462" s="95" t="s">
        <v>190</v>
      </c>
      <c r="B462">
        <v>20</v>
      </c>
      <c r="C462">
        <v>3</v>
      </c>
      <c r="D462">
        <v>5000</v>
      </c>
      <c r="G462">
        <f>D462*B462</f>
        <v>100000</v>
      </c>
      <c r="H462">
        <f>G462/650</f>
        <v>153.84615384615384</v>
      </c>
    </row>
    <row r="463" spans="1:10" x14ac:dyDescent="0.3">
      <c r="A463" s="95"/>
      <c r="H463">
        <f>SUM(H460:H462)</f>
        <v>1244.9953846153846</v>
      </c>
    </row>
    <row r="464" spans="1:10" s="65" customFormat="1" ht="15.6" x14ac:dyDescent="0.3">
      <c r="A464" s="83" t="s">
        <v>38</v>
      </c>
      <c r="C464" s="137" t="s">
        <v>335</v>
      </c>
      <c r="G464" s="65">
        <f>G460+G461+G462</f>
        <v>809247</v>
      </c>
      <c r="H464" s="65">
        <f>H460+H461+H462</f>
        <v>1244.9953846153846</v>
      </c>
    </row>
    <row r="465" spans="1:11" s="65" customFormat="1" ht="15" thickBot="1" x14ac:dyDescent="0.35">
      <c r="A465" s="103" t="s">
        <v>236</v>
      </c>
      <c r="B465" s="105">
        <v>2</v>
      </c>
      <c r="C465" s="105">
        <v>2</v>
      </c>
      <c r="D465" s="102">
        <v>45000</v>
      </c>
      <c r="G465" s="65">
        <f>D465*C465*B465</f>
        <v>180000</v>
      </c>
      <c r="H465" s="65">
        <f>G465/650</f>
        <v>276.92307692307691</v>
      </c>
    </row>
    <row r="466" spans="1:11" s="65" customFormat="1" ht="15" thickBot="1" x14ac:dyDescent="0.35">
      <c r="A466" s="103" t="s">
        <v>237</v>
      </c>
      <c r="B466" s="105">
        <v>2</v>
      </c>
      <c r="C466" s="105">
        <v>2</v>
      </c>
      <c r="D466" s="102">
        <v>45000</v>
      </c>
      <c r="G466" s="65">
        <f t="shared" ref="G466:G473" si="66">D466*C466*B466</f>
        <v>180000</v>
      </c>
      <c r="H466" s="65">
        <f t="shared" ref="H466:H475" si="67">G466/650</f>
        <v>276.92307692307691</v>
      </c>
    </row>
    <row r="467" spans="1:11" s="65" customFormat="1" ht="15" thickBot="1" x14ac:dyDescent="0.35">
      <c r="A467" s="103" t="s">
        <v>238</v>
      </c>
      <c r="B467" s="105">
        <v>2</v>
      </c>
      <c r="C467" s="105">
        <v>2</v>
      </c>
      <c r="D467" s="102">
        <v>45000</v>
      </c>
      <c r="G467" s="65">
        <f t="shared" si="66"/>
        <v>180000</v>
      </c>
      <c r="H467" s="65">
        <f t="shared" si="67"/>
        <v>276.92307692307691</v>
      </c>
    </row>
    <row r="468" spans="1:11" s="65" customFormat="1" ht="15" thickBot="1" x14ac:dyDescent="0.35">
      <c r="A468" s="103" t="s">
        <v>239</v>
      </c>
      <c r="B468" s="105">
        <v>2</v>
      </c>
      <c r="C468" s="105">
        <v>2</v>
      </c>
      <c r="D468" s="102">
        <v>45000</v>
      </c>
      <c r="G468" s="65">
        <f t="shared" si="66"/>
        <v>180000</v>
      </c>
      <c r="H468" s="65">
        <f t="shared" si="67"/>
        <v>276.92307692307691</v>
      </c>
    </row>
    <row r="469" spans="1:11" s="65" customFormat="1" ht="15" thickBot="1" x14ac:dyDescent="0.35">
      <c r="A469" s="103" t="s">
        <v>240</v>
      </c>
      <c r="B469" s="105">
        <v>1</v>
      </c>
      <c r="C469" s="105">
        <v>3</v>
      </c>
      <c r="D469" s="102">
        <v>45000</v>
      </c>
      <c r="G469" s="65">
        <f t="shared" si="66"/>
        <v>135000</v>
      </c>
      <c r="H469" s="65">
        <f t="shared" si="67"/>
        <v>207.69230769230768</v>
      </c>
    </row>
    <row r="470" spans="1:11" s="65" customFormat="1" ht="15" thickBot="1" x14ac:dyDescent="0.35">
      <c r="A470" s="103" t="s">
        <v>241</v>
      </c>
      <c r="B470" s="105">
        <v>2</v>
      </c>
      <c r="C470" s="105">
        <v>1</v>
      </c>
      <c r="D470" s="102">
        <v>45000</v>
      </c>
      <c r="G470" s="65">
        <f t="shared" si="66"/>
        <v>90000</v>
      </c>
      <c r="H470" s="65">
        <f t="shared" si="67"/>
        <v>138.46153846153845</v>
      </c>
    </row>
    <row r="471" spans="1:11" s="65" customFormat="1" ht="15" thickBot="1" x14ac:dyDescent="0.35">
      <c r="A471" s="103" t="s">
        <v>242</v>
      </c>
      <c r="B471" s="105">
        <v>1</v>
      </c>
      <c r="C471" s="105">
        <v>1</v>
      </c>
      <c r="D471" s="102">
        <v>45000</v>
      </c>
      <c r="G471" s="65">
        <f t="shared" si="66"/>
        <v>45000</v>
      </c>
      <c r="H471" s="65">
        <f t="shared" si="67"/>
        <v>69.230769230769226</v>
      </c>
    </row>
    <row r="472" spans="1:11" s="65" customFormat="1" ht="15" thickBot="1" x14ac:dyDescent="0.35">
      <c r="A472" s="103" t="s">
        <v>243</v>
      </c>
      <c r="B472" s="105">
        <v>2</v>
      </c>
      <c r="C472" s="105">
        <v>1</v>
      </c>
      <c r="D472" s="102">
        <v>45000</v>
      </c>
      <c r="G472" s="65">
        <f t="shared" si="66"/>
        <v>90000</v>
      </c>
      <c r="H472" s="65">
        <f t="shared" si="67"/>
        <v>138.46153846153845</v>
      </c>
    </row>
    <row r="473" spans="1:11" s="65" customFormat="1" ht="15" thickBot="1" x14ac:dyDescent="0.35">
      <c r="A473" s="103" t="s">
        <v>138</v>
      </c>
      <c r="B473" s="105">
        <v>2</v>
      </c>
      <c r="C473" s="105">
        <v>2</v>
      </c>
      <c r="D473" s="102">
        <v>45000</v>
      </c>
      <c r="G473" s="65">
        <f t="shared" si="66"/>
        <v>180000</v>
      </c>
      <c r="H473" s="65">
        <f t="shared" si="67"/>
        <v>276.92307692307691</v>
      </c>
    </row>
    <row r="474" spans="1:11" s="65" customFormat="1" ht="16.2" thickBot="1" x14ac:dyDescent="0.35">
      <c r="A474" s="104" t="s">
        <v>244</v>
      </c>
      <c r="C474" s="65">
        <v>1</v>
      </c>
      <c r="D474" s="65">
        <v>10000</v>
      </c>
      <c r="G474" s="65">
        <v>10000</v>
      </c>
      <c r="H474" s="65">
        <f t="shared" si="67"/>
        <v>15.384615384615385</v>
      </c>
    </row>
    <row r="475" spans="1:11" s="65" customFormat="1" ht="16.2" thickBot="1" x14ac:dyDescent="0.35">
      <c r="A475" s="104" t="s">
        <v>245</v>
      </c>
      <c r="C475" s="65">
        <v>1</v>
      </c>
      <c r="D475" s="65">
        <v>10000</v>
      </c>
      <c r="G475" s="65">
        <v>10000</v>
      </c>
      <c r="H475" s="65">
        <f t="shared" si="67"/>
        <v>15.384615384615385</v>
      </c>
    </row>
    <row r="476" spans="1:11" s="65" customFormat="1" ht="15.6" x14ac:dyDescent="0.3">
      <c r="A476" s="106"/>
      <c r="G476" s="65">
        <f>G464+G465+G466+G467+G468+G469+G470+G471+G472+G473+G474+G475</f>
        <v>2089247</v>
      </c>
      <c r="H476" s="65">
        <f>H465+H466+H467+H468+H469+H470+H471+H472+H473+H474+H475</f>
        <v>1969.2307692307693</v>
      </c>
    </row>
    <row r="477" spans="1:11" s="65" customFormat="1" ht="15.6" x14ac:dyDescent="0.3">
      <c r="A477" s="100" t="s">
        <v>39</v>
      </c>
    </row>
    <row r="478" spans="1:11" s="65" customFormat="1" x14ac:dyDescent="0.3">
      <c r="A478" s="59" t="s">
        <v>235</v>
      </c>
      <c r="G478" s="65">
        <v>750000</v>
      </c>
      <c r="H478" s="65">
        <f>G478/650</f>
        <v>1153.8461538461538</v>
      </c>
    </row>
    <row r="479" spans="1:11" s="137" customFormat="1" x14ac:dyDescent="0.3">
      <c r="A479" s="128" t="s">
        <v>221</v>
      </c>
      <c r="G479" s="137">
        <v>850000</v>
      </c>
      <c r="H479" s="137">
        <f t="shared" ref="H479:H485" si="68">G479/650</f>
        <v>1307.6923076923076</v>
      </c>
      <c r="I479" s="137" t="s">
        <v>341</v>
      </c>
      <c r="J479" s="137" t="s">
        <v>342</v>
      </c>
      <c r="K479" s="137">
        <v>1240500</v>
      </c>
    </row>
    <row r="480" spans="1:11" s="137" customFormat="1" x14ac:dyDescent="0.3">
      <c r="A480" s="128" t="s">
        <v>222</v>
      </c>
      <c r="G480" s="137">
        <v>250000</v>
      </c>
      <c r="H480" s="137">
        <f t="shared" si="68"/>
        <v>384.61538461538464</v>
      </c>
      <c r="I480" s="137" t="s">
        <v>343</v>
      </c>
      <c r="K480" s="137">
        <v>2000000</v>
      </c>
    </row>
    <row r="481" spans="1:8" s="137" customFormat="1" x14ac:dyDescent="0.3">
      <c r="A481" s="128" t="s">
        <v>223</v>
      </c>
      <c r="G481" s="137">
        <v>240500</v>
      </c>
      <c r="H481" s="137">
        <f t="shared" si="68"/>
        <v>370</v>
      </c>
    </row>
    <row r="482" spans="1:8" s="65" customFormat="1" x14ac:dyDescent="0.3">
      <c r="A482" s="59" t="s">
        <v>224</v>
      </c>
      <c r="G482" s="65">
        <v>150000</v>
      </c>
      <c r="H482" s="65">
        <f t="shared" si="68"/>
        <v>230.76923076923077</v>
      </c>
    </row>
    <row r="483" spans="1:8" s="65" customFormat="1" x14ac:dyDescent="0.3">
      <c r="A483" s="59" t="s">
        <v>225</v>
      </c>
      <c r="G483" s="64">
        <v>500000</v>
      </c>
      <c r="H483" s="65">
        <f t="shared" si="68"/>
        <v>769.23076923076928</v>
      </c>
    </row>
    <row r="484" spans="1:8" s="65" customFormat="1" x14ac:dyDescent="0.3">
      <c r="A484" s="59" t="s">
        <v>220</v>
      </c>
      <c r="G484" s="65">
        <v>500000</v>
      </c>
      <c r="H484" s="65">
        <f t="shared" si="68"/>
        <v>769.23076923076928</v>
      </c>
    </row>
    <row r="485" spans="1:8" s="65" customFormat="1" x14ac:dyDescent="0.3">
      <c r="A485" s="59"/>
      <c r="G485" s="88">
        <f>G478+G479+G480+G481+G482+G483+G484</f>
        <v>3240500</v>
      </c>
      <c r="H485" s="123">
        <f t="shared" si="68"/>
        <v>4985.3846153846152</v>
      </c>
    </row>
    <row r="486" spans="1:8" s="65" customFormat="1" ht="15.6" x14ac:dyDescent="0.3">
      <c r="A486" s="83" t="s">
        <v>215</v>
      </c>
    </row>
    <row r="487" spans="1:8" ht="15.6" x14ac:dyDescent="0.3">
      <c r="A487" s="61" t="s">
        <v>163</v>
      </c>
      <c r="B487">
        <v>1</v>
      </c>
      <c r="C487">
        <v>2</v>
      </c>
      <c r="D487" s="72">
        <v>30000</v>
      </c>
      <c r="G487" s="72">
        <f>D487*B487*C487</f>
        <v>60000</v>
      </c>
      <c r="H487" s="73">
        <f>G487/650</f>
        <v>92.307692307692307</v>
      </c>
    </row>
    <row r="488" spans="1:8" ht="15.6" x14ac:dyDescent="0.3">
      <c r="A488" s="82" t="s">
        <v>168</v>
      </c>
      <c r="B488">
        <v>1</v>
      </c>
      <c r="C488">
        <v>2</v>
      </c>
      <c r="D488" s="72">
        <v>30000</v>
      </c>
      <c r="G488" s="72">
        <f t="shared" ref="G488:G493" si="69">D488*B488*C488</f>
        <v>60000</v>
      </c>
      <c r="H488" s="73">
        <f t="shared" ref="H488:H493" si="70">G488/650</f>
        <v>92.307692307692307</v>
      </c>
    </row>
    <row r="489" spans="1:8" ht="15.6" x14ac:dyDescent="0.3">
      <c r="A489" s="82" t="s">
        <v>156</v>
      </c>
      <c r="B489">
        <v>1</v>
      </c>
      <c r="C489">
        <v>2</v>
      </c>
      <c r="D489" s="72">
        <v>30000</v>
      </c>
      <c r="G489" s="72">
        <f t="shared" si="69"/>
        <v>60000</v>
      </c>
      <c r="H489" s="73">
        <f t="shared" si="70"/>
        <v>92.307692307692307</v>
      </c>
    </row>
    <row r="490" spans="1:8" ht="15.6" x14ac:dyDescent="0.3">
      <c r="A490" s="82" t="s">
        <v>157</v>
      </c>
      <c r="B490">
        <v>1</v>
      </c>
      <c r="C490">
        <v>2</v>
      </c>
      <c r="D490" s="72">
        <v>30000</v>
      </c>
      <c r="G490" s="72">
        <f t="shared" si="69"/>
        <v>60000</v>
      </c>
      <c r="H490" s="73">
        <f t="shared" si="70"/>
        <v>92.307692307692307</v>
      </c>
    </row>
    <row r="491" spans="1:8" ht="15.6" x14ac:dyDescent="0.3">
      <c r="A491" s="82" t="s">
        <v>218</v>
      </c>
      <c r="B491">
        <v>5</v>
      </c>
      <c r="C491">
        <v>2</v>
      </c>
      <c r="D491" s="72">
        <v>30000</v>
      </c>
      <c r="G491" s="72">
        <f t="shared" si="69"/>
        <v>300000</v>
      </c>
      <c r="H491" s="73">
        <f t="shared" si="70"/>
        <v>461.53846153846155</v>
      </c>
    </row>
    <row r="492" spans="1:8" ht="15.6" x14ac:dyDescent="0.3">
      <c r="A492" s="82" t="s">
        <v>181</v>
      </c>
      <c r="B492">
        <v>8</v>
      </c>
      <c r="C492">
        <v>2</v>
      </c>
      <c r="D492" s="72">
        <v>27000</v>
      </c>
      <c r="G492" s="72">
        <f t="shared" si="69"/>
        <v>432000</v>
      </c>
      <c r="H492" s="73">
        <f t="shared" si="70"/>
        <v>664.61538461538464</v>
      </c>
    </row>
    <row r="493" spans="1:8" ht="15.6" x14ac:dyDescent="0.3">
      <c r="A493" s="82" t="s">
        <v>161</v>
      </c>
      <c r="B493">
        <v>1</v>
      </c>
      <c r="C493">
        <v>2</v>
      </c>
      <c r="D493" s="72">
        <v>20000</v>
      </c>
      <c r="G493" s="72">
        <f t="shared" si="69"/>
        <v>40000</v>
      </c>
      <c r="H493" s="73">
        <f t="shared" si="70"/>
        <v>61.53846153846154</v>
      </c>
    </row>
    <row r="494" spans="1:8" x14ac:dyDescent="0.3">
      <c r="A494" s="67" t="s">
        <v>125</v>
      </c>
      <c r="C494">
        <v>2</v>
      </c>
      <c r="D494" s="85">
        <v>100000</v>
      </c>
      <c r="G494" s="73">
        <f>C494*D494</f>
        <v>200000</v>
      </c>
      <c r="H494" s="73">
        <f>G494/650</f>
        <v>307.69230769230768</v>
      </c>
    </row>
    <row r="495" spans="1:8" x14ac:dyDescent="0.3">
      <c r="A495" s="67" t="s">
        <v>173</v>
      </c>
      <c r="C495">
        <v>1</v>
      </c>
      <c r="D495" s="85">
        <v>50000</v>
      </c>
      <c r="G495" s="73">
        <f>D495*C495</f>
        <v>50000</v>
      </c>
      <c r="H495" s="73">
        <f t="shared" ref="H495:H498" si="71">G495/650</f>
        <v>76.92307692307692</v>
      </c>
    </row>
    <row r="496" spans="1:8" x14ac:dyDescent="0.3">
      <c r="A496" s="67" t="s">
        <v>113</v>
      </c>
      <c r="C496">
        <v>2</v>
      </c>
      <c r="D496" s="85">
        <v>200000</v>
      </c>
      <c r="G496" s="73">
        <f>D496*C496</f>
        <v>400000</v>
      </c>
      <c r="H496" s="73">
        <f t="shared" si="71"/>
        <v>615.38461538461536</v>
      </c>
    </row>
    <row r="497" spans="1:10" x14ac:dyDescent="0.3">
      <c r="A497" s="67" t="s">
        <v>126</v>
      </c>
      <c r="C497">
        <v>1</v>
      </c>
      <c r="D497" s="86">
        <v>50000</v>
      </c>
      <c r="G497" s="73">
        <f>D497*C497</f>
        <v>50000</v>
      </c>
      <c r="H497" s="73">
        <f t="shared" si="71"/>
        <v>76.92307692307692</v>
      </c>
    </row>
    <row r="498" spans="1:10" x14ac:dyDescent="0.3">
      <c r="A498" s="67" t="s">
        <v>174</v>
      </c>
      <c r="C498">
        <v>1</v>
      </c>
      <c r="D498" s="86">
        <v>200000</v>
      </c>
      <c r="G498" s="73">
        <f>D498*C498</f>
        <v>200000</v>
      </c>
      <c r="H498" s="73">
        <f t="shared" si="71"/>
        <v>307.69230769230768</v>
      </c>
      <c r="J498">
        <v>3000</v>
      </c>
    </row>
    <row r="499" spans="1:10" ht="15.6" x14ac:dyDescent="0.3">
      <c r="A499" s="61"/>
      <c r="G499" s="75">
        <f>G487+G488+G489+G490+G491+G492+G493+G494+G495+G496+G497+G498</f>
        <v>1912000</v>
      </c>
      <c r="H499" s="87">
        <f>H487+H488+H489+H490+H491+H492+H493+H494+H495+H496+H497+H498</f>
        <v>2941.5384615384614</v>
      </c>
    </row>
  </sheetData>
  <mergeCells count="2">
    <mergeCell ref="A434:D434"/>
    <mergeCell ref="A451:D45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5"/>
  <sheetViews>
    <sheetView workbookViewId="0">
      <selection activeCell="B6" sqref="B6"/>
    </sheetView>
  </sheetViews>
  <sheetFormatPr baseColWidth="10" defaultRowHeight="14.4" x14ac:dyDescent="0.3"/>
  <sheetData>
    <row r="3" spans="2:2" x14ac:dyDescent="0.3">
      <c r="B3">
        <v>36318</v>
      </c>
    </row>
    <row r="4" spans="2:2" x14ac:dyDescent="0.3">
      <c r="B4">
        <v>74250</v>
      </c>
    </row>
    <row r="5" spans="2:2" x14ac:dyDescent="0.3">
      <c r="B5">
        <f>B3+B4</f>
        <v>110568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673C04CFF664498C6D230F7DC9002D" ma:contentTypeVersion="12" ma:contentTypeDescription="Create a new document." ma:contentTypeScope="" ma:versionID="dd561534385f7ed42c44f1d28ca74292">
  <xsd:schema xmlns:xsd="http://www.w3.org/2001/XMLSchema" xmlns:xs="http://www.w3.org/2001/XMLSchema" xmlns:p="http://schemas.microsoft.com/office/2006/metadata/properties" xmlns:ns2="aeaaafad-0aeb-47f1-beb2-3e40a0446ae1" xmlns:ns3="794cbd40-fc6d-4c0a-9217-0f6cd4b26116" targetNamespace="http://schemas.microsoft.com/office/2006/metadata/properties" ma:root="true" ma:fieldsID="a028a6d9c35a412546fa5634681fc389" ns2:_="" ns3:_="">
    <xsd:import namespace="aeaaafad-0aeb-47f1-beb2-3e40a0446ae1"/>
    <xsd:import namespace="794cbd40-fc6d-4c0a-9217-0f6cd4b2611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EventHashCode" minOccurs="0"/>
                <xsd:element ref="ns2:MediaServiceGenerationTime"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aaafad-0aeb-47f1-beb2-3e40a0446a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94cbd40-fc6d-4c0a-9217-0f6cd4b2611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52940E-4771-45EA-A450-087C1BF7F2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aaafad-0aeb-47f1-beb2-3e40a0446ae1"/>
    <ds:schemaRef ds:uri="794cbd40-fc6d-4c0a-9217-0f6cd4b261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3A2A2E1-9A66-45FB-818A-471A78F1A63D}">
  <ds:schemaRefs>
    <ds:schemaRef ds:uri="http://purl.org/dc/terms/"/>
    <ds:schemaRef ds:uri="http://schemas.openxmlformats.org/package/2006/metadata/core-properties"/>
    <ds:schemaRef ds:uri="http://purl.org/dc/dcmitype/"/>
    <ds:schemaRef ds:uri="794cbd40-fc6d-4c0a-9217-0f6cd4b26116"/>
    <ds:schemaRef ds:uri="http://schemas.microsoft.com/office/2006/documentManagement/types"/>
    <ds:schemaRef ds:uri="http://purl.org/dc/elements/1.1/"/>
    <ds:schemaRef ds:uri="http://schemas.microsoft.com/office/2006/metadata/properties"/>
    <ds:schemaRef ds:uri="aeaaafad-0aeb-47f1-beb2-3e40a0446ae1"/>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FD6C6B7A-07D8-4804-9210-BC5B1D5997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copie ptab</vt:lpstr>
      <vt:lpstr>Sheet1</vt:lpstr>
      <vt:lpstr>Estimation budget</vt:lpstr>
      <vt:lpstr>Justification Budget</vt:lpstr>
      <vt:lpstr>Feuil2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Schenineda</dc:creator>
  <cp:keywords/>
  <dc:description/>
  <cp:lastModifiedBy>HP</cp:lastModifiedBy>
  <cp:revision/>
  <dcterms:created xsi:type="dcterms:W3CDTF">2020-10-26T16:13:38Z</dcterms:created>
  <dcterms:modified xsi:type="dcterms:W3CDTF">2021-04-18T19:30:10Z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0x01010064673C04CFF664498C6D230F7DC9002D</vt:lpwstr>
  </property>
</Properties>
</file>